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INP" sheetId="1" r:id="rId1"/>
    <sheet name="anveg" sheetId="2" r:id="rId2"/>
    <sheet name="faktor klimatik" sheetId="3" r:id="rId3"/>
  </sheets>
  <calcPr calcId="124519"/>
</workbook>
</file>

<file path=xl/calcChain.xml><?xml version="1.0" encoding="utf-8"?>
<calcChain xmlns="http://schemas.openxmlformats.org/spreadsheetml/2006/main">
  <c r="J15" i="1"/>
  <c r="I15"/>
  <c r="G15"/>
  <c r="E15"/>
  <c r="H201" i="2"/>
  <c r="F64" i="3" l="1"/>
  <c r="F55"/>
  <c r="F43"/>
  <c r="H31"/>
  <c r="H20"/>
  <c r="H9"/>
  <c r="F13" i="1"/>
  <c r="G13" s="1"/>
  <c r="F12"/>
  <c r="G12" s="1"/>
  <c r="F11"/>
  <c r="G11" s="1"/>
  <c r="F10"/>
  <c r="G10" s="1"/>
  <c r="F9"/>
  <c r="G9" s="1"/>
  <c r="F8"/>
  <c r="G8" s="1"/>
  <c r="H5"/>
  <c r="H6"/>
  <c r="H7"/>
  <c r="H8"/>
  <c r="H9"/>
  <c r="H10"/>
  <c r="H11"/>
  <c r="H12"/>
  <c r="H13"/>
  <c r="F7"/>
  <c r="G7" s="1"/>
  <c r="F6"/>
  <c r="G6" s="1"/>
  <c r="F5"/>
  <c r="G5" s="1"/>
  <c r="F4"/>
  <c r="G4" s="1"/>
  <c r="F3"/>
  <c r="G3" s="1"/>
  <c r="F2"/>
  <c r="F14" s="1"/>
  <c r="E250" i="2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M11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S8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K11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Q8" s="1"/>
  <c r="E16"/>
  <c r="F16" s="1"/>
  <c r="O8" s="1"/>
  <c r="E15"/>
  <c r="F15" s="1"/>
  <c r="E14"/>
  <c r="F14" s="1"/>
  <c r="E13"/>
  <c r="F13" s="1"/>
  <c r="R8" s="1"/>
  <c r="E12"/>
  <c r="F12" s="1"/>
  <c r="N8" s="1"/>
  <c r="E11"/>
  <c r="F11" s="1"/>
  <c r="M8" s="1"/>
  <c r="E10"/>
  <c r="F10" s="1"/>
  <c r="L8" s="1"/>
  <c r="E9"/>
  <c r="F9" s="1"/>
  <c r="E8"/>
  <c r="F8" s="1"/>
  <c r="E7"/>
  <c r="F7" s="1"/>
  <c r="G2" i="1" l="1"/>
  <c r="G14" s="1"/>
  <c r="F15"/>
  <c r="P8" i="2"/>
  <c r="L11"/>
  <c r="K8"/>
  <c r="H4" i="1" l="1"/>
  <c r="H3"/>
  <c r="H2"/>
  <c r="D13"/>
  <c r="D12"/>
  <c r="D11"/>
  <c r="D10"/>
  <c r="D9"/>
  <c r="D8"/>
  <c r="D7"/>
  <c r="D6"/>
  <c r="D5"/>
  <c r="D4"/>
  <c r="D3"/>
  <c r="D2"/>
  <c r="C13"/>
  <c r="C12"/>
  <c r="C11"/>
  <c r="C10"/>
  <c r="C9"/>
  <c r="C8"/>
  <c r="C7"/>
  <c r="C6"/>
  <c r="C5"/>
  <c r="C4"/>
  <c r="C3"/>
  <c r="C2"/>
  <c r="C14" l="1"/>
  <c r="C15"/>
  <c r="D14"/>
  <c r="D15"/>
  <c r="H14"/>
  <c r="H15"/>
  <c r="E3"/>
  <c r="E4"/>
  <c r="E6"/>
  <c r="E8"/>
  <c r="E10"/>
  <c r="E12"/>
  <c r="E2"/>
  <c r="E5"/>
  <c r="E7"/>
  <c r="E9"/>
  <c r="E11"/>
  <c r="E13"/>
  <c r="I3"/>
  <c r="I6" l="1"/>
  <c r="I8"/>
  <c r="I10"/>
  <c r="I12"/>
  <c r="I11"/>
  <c r="I13"/>
  <c r="J13" s="1"/>
  <c r="I9"/>
  <c r="I5"/>
  <c r="J5" s="1"/>
  <c r="I7"/>
  <c r="J9"/>
  <c r="J12"/>
  <c r="J11"/>
  <c r="J7"/>
  <c r="J10"/>
  <c r="J6"/>
  <c r="J8"/>
  <c r="E14"/>
  <c r="J3"/>
  <c r="J4"/>
  <c r="I4"/>
  <c r="I2"/>
  <c r="I14" l="1"/>
  <c r="J14" s="1"/>
  <c r="J2"/>
</calcChain>
</file>

<file path=xl/sharedStrings.xml><?xml version="1.0" encoding="utf-8"?>
<sst xmlns="http://schemas.openxmlformats.org/spreadsheetml/2006/main" count="567" uniqueCount="84">
  <si>
    <t>Nama Vegetasi</t>
  </si>
  <si>
    <r>
      <t>Nama Ilmiah</t>
    </r>
    <r>
      <rPr>
        <b/>
        <sz val="11"/>
        <color theme="1"/>
        <rFont val="Times New Roman"/>
        <family val="1"/>
      </rPr>
      <t xml:space="preserve"> </t>
    </r>
  </si>
  <si>
    <t>Nilai Kelimpahan</t>
  </si>
  <si>
    <t>Puspa</t>
  </si>
  <si>
    <t>Schima wallichi</t>
  </si>
  <si>
    <t>Hiur</t>
  </si>
  <si>
    <t>Castanopsis javanica</t>
  </si>
  <si>
    <t>Kitamaga</t>
  </si>
  <si>
    <t>Eugenia cupre</t>
  </si>
  <si>
    <t>Pasang</t>
  </si>
  <si>
    <t>Helicia javanica</t>
  </si>
  <si>
    <t>Pasang Gebod</t>
  </si>
  <si>
    <t>Lithocarpus spicata</t>
  </si>
  <si>
    <t>Huru Koneng</t>
  </si>
  <si>
    <t>Litsea angulata</t>
  </si>
  <si>
    <t>Huru Leueur</t>
  </si>
  <si>
    <t>Litsea resinosa</t>
  </si>
  <si>
    <t>Ki Hujan</t>
  </si>
  <si>
    <t>Engelhardia spicata</t>
  </si>
  <si>
    <t>Huru</t>
  </si>
  <si>
    <t>Machilus rimota</t>
  </si>
  <si>
    <t>Ki Jambe</t>
  </si>
  <si>
    <t>Myrsine avenis</t>
  </si>
  <si>
    <t>Huru Dapung</t>
  </si>
  <si>
    <t>Acer laurinum</t>
  </si>
  <si>
    <t>Rasamala</t>
  </si>
  <si>
    <t>Altingia excelsa</t>
  </si>
  <si>
    <t>Nilai Kerapatan</t>
  </si>
  <si>
    <t>Nilai Kerapatan Relatif</t>
  </si>
  <si>
    <t>Nilai Dominansi</t>
  </si>
  <si>
    <t>Nilai Dominansi Relatif</t>
  </si>
  <si>
    <t>Nilai Frekuensi</t>
  </si>
  <si>
    <t>Nilai Frekuensi Relatif</t>
  </si>
  <si>
    <t>Nilai Penting</t>
  </si>
  <si>
    <t>JUMLAH</t>
  </si>
  <si>
    <t>TABEL PENCUPLIKAN POHON</t>
  </si>
  <si>
    <t>Stasiun 1</t>
  </si>
  <si>
    <t>Segmen ke -</t>
  </si>
  <si>
    <t>Jenis Pohon</t>
  </si>
  <si>
    <t>Nama Ilmiah</t>
  </si>
  <si>
    <t>Lingkar Pohon (cm)</t>
  </si>
  <si>
    <t>Diameter Pohon (cm)</t>
  </si>
  <si>
    <t>Kitambaga</t>
  </si>
  <si>
    <t>Quercus spicata</t>
  </si>
  <si>
    <t>Huru Kuning</t>
  </si>
  <si>
    <t>Pasang gebod</t>
  </si>
  <si>
    <t>Machilus ritoma</t>
  </si>
  <si>
    <t>Stasiun 2</t>
  </si>
  <si>
    <t>Actinodaphne glomerata</t>
  </si>
  <si>
    <t>Stasiun 3</t>
  </si>
  <si>
    <t>Stasiun 4</t>
  </si>
  <si>
    <t>Kijambe</t>
  </si>
  <si>
    <t>Stasiun 5</t>
  </si>
  <si>
    <t>Kihujan</t>
  </si>
  <si>
    <t>Basal Area (m)</t>
  </si>
  <si>
    <t>Ukuran Kanopi (m)</t>
  </si>
  <si>
    <t>hiur</t>
  </si>
  <si>
    <t>pasang gebod</t>
  </si>
  <si>
    <t>Huru dapung</t>
  </si>
  <si>
    <t>Ki jambe</t>
  </si>
  <si>
    <t>No.</t>
  </si>
  <si>
    <t>Stasiun</t>
  </si>
  <si>
    <r>
      <t>Suhu Udara di Tiap Plot (</t>
    </r>
    <r>
      <rPr>
        <b/>
        <vertAlign val="superscript"/>
        <sz val="11"/>
        <color theme="1"/>
        <rFont val="Times New Roman"/>
        <family val="1"/>
      </rPr>
      <t>0</t>
    </r>
    <r>
      <rPr>
        <b/>
        <sz val="11"/>
        <color theme="1"/>
        <rFont val="Times New Roman"/>
        <family val="1"/>
      </rPr>
      <t>C)</t>
    </r>
  </si>
  <si>
    <t>Rata – Rata</t>
  </si>
  <si>
    <t>Rata-Rata</t>
  </si>
  <si>
    <r>
      <t>Suhu Tanah di Tiap Plot (</t>
    </r>
    <r>
      <rPr>
        <b/>
        <vertAlign val="superscript"/>
        <sz val="11"/>
        <color theme="1"/>
        <rFont val="Times New Roman"/>
        <family val="1"/>
      </rPr>
      <t>0</t>
    </r>
    <r>
      <rPr>
        <b/>
        <sz val="11"/>
        <color theme="1"/>
        <rFont val="Times New Roman"/>
        <family val="1"/>
      </rPr>
      <t>C)</t>
    </r>
  </si>
  <si>
    <t>Kelembaban Udara di Tiap Plot (%)</t>
  </si>
  <si>
    <t>Kelembaban Tanah di Plot Awal, Tangah, Akhir (%)</t>
  </si>
  <si>
    <t xml:space="preserve">pH Tanah di Plot </t>
  </si>
  <si>
    <t>Intensitas Cahaya (Lux)</t>
  </si>
  <si>
    <t>Pagi</t>
  </si>
  <si>
    <t>Siang</t>
  </si>
  <si>
    <t>Sore</t>
  </si>
  <si>
    <t>Hari ke-1</t>
  </si>
  <si>
    <t>Hari ke-2</t>
  </si>
  <si>
    <t>Hari ke-3</t>
  </si>
  <si>
    <t>Awal, Tangah, Akhir</t>
  </si>
  <si>
    <t>Tinggi pohon (m)</t>
  </si>
  <si>
    <t>Tinggi</t>
  </si>
  <si>
    <t>Cabang pertama</t>
  </si>
  <si>
    <t>(m)</t>
  </si>
  <si>
    <t>Tinggi Pohon (m)</t>
  </si>
  <si>
    <t>Tinggi Pohon</t>
  </si>
  <si>
    <t>RATA-RATA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</si>
</sst>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7" fillId="0" borderId="3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2" fontId="7" fillId="0" borderId="4" xfId="0" applyNumberFormat="1" applyFont="1" applyBorder="1" applyAlignment="1">
      <alignment horizontal="center" wrapText="1"/>
    </xf>
    <xf numFmtId="2" fontId="0" fillId="0" borderId="0" xfId="0" applyNumberFormat="1"/>
    <xf numFmtId="0" fontId="7" fillId="0" borderId="1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10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top" wrapText="1"/>
    </xf>
    <xf numFmtId="0" fontId="0" fillId="0" borderId="7" xfId="0" applyBorder="1"/>
    <xf numFmtId="0" fontId="0" fillId="0" borderId="9" xfId="0" applyBorder="1"/>
    <xf numFmtId="0" fontId="8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8" fillId="0" borderId="10" xfId="0" applyFont="1" applyBorder="1"/>
    <xf numFmtId="0" fontId="8" fillId="0" borderId="7" xfId="0" applyFon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8" fillId="0" borderId="8" xfId="0" applyFont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8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8" fillId="0" borderId="9" xfId="0" applyFont="1" applyBorder="1"/>
    <xf numFmtId="0" fontId="0" fillId="0" borderId="14" xfId="0" applyBorder="1"/>
    <xf numFmtId="0" fontId="8" fillId="0" borderId="14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8" fillId="0" borderId="15" xfId="0" applyFont="1" applyBorder="1"/>
    <xf numFmtId="0" fontId="0" fillId="0" borderId="15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2" fontId="1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9" sqref="J19"/>
    </sheetView>
  </sheetViews>
  <sheetFormatPr defaultRowHeight="15"/>
  <cols>
    <col min="1" max="1" width="14.28515625" customWidth="1"/>
    <col min="2" max="2" width="27.140625" customWidth="1"/>
    <col min="3" max="3" width="14.85546875" style="5" customWidth="1"/>
    <col min="4" max="4" width="10.7109375" customWidth="1"/>
    <col min="5" max="5" width="17.5703125" style="5" customWidth="1"/>
    <col min="6" max="6" width="11.85546875" style="49" customWidth="1"/>
    <col min="7" max="7" width="15.85546875" style="5" customWidth="1"/>
    <col min="8" max="8" width="10.5703125" customWidth="1"/>
    <col min="9" max="9" width="14" customWidth="1"/>
  </cols>
  <sheetData>
    <row r="1" spans="1:10" s="14" customFormat="1" ht="39" customHeight="1" thickBot="1">
      <c r="A1" s="13" t="s">
        <v>0</v>
      </c>
      <c r="B1" s="10" t="s">
        <v>1</v>
      </c>
      <c r="C1" s="12" t="s">
        <v>2</v>
      </c>
      <c r="D1" s="8" t="s">
        <v>27</v>
      </c>
      <c r="E1" s="9" t="s">
        <v>28</v>
      </c>
      <c r="F1" s="48" t="s">
        <v>29</v>
      </c>
      <c r="G1" s="50" t="s">
        <v>30</v>
      </c>
      <c r="H1" s="11" t="s">
        <v>31</v>
      </c>
      <c r="I1" s="11" t="s">
        <v>32</v>
      </c>
      <c r="J1" s="11" t="s">
        <v>33</v>
      </c>
    </row>
    <row r="2" spans="1:10" ht="15.75" thickBot="1">
      <c r="A2" s="6" t="s">
        <v>3</v>
      </c>
      <c r="B2" s="7" t="s">
        <v>4</v>
      </c>
      <c r="C2" s="4">
        <f>56/22</f>
        <v>2.5454545454545454</v>
      </c>
      <c r="D2" s="75">
        <f>56/25</f>
        <v>2.2400000000000002</v>
      </c>
      <c r="E2" s="58">
        <f>D2/$D$14*100</f>
        <v>26.415094339622634</v>
      </c>
      <c r="F2" s="104">
        <f>795.31/2500</f>
        <v>0.31812399999999996</v>
      </c>
      <c r="G2" s="58">
        <f>F2/$F$14*100</f>
        <v>31.082338044022006</v>
      </c>
      <c r="H2" s="75">
        <f>22/25</f>
        <v>0.88</v>
      </c>
      <c r="I2" s="58">
        <f>H2/$H$14*100</f>
        <v>18.487394957983188</v>
      </c>
      <c r="J2" s="58">
        <f>E2+G2+I2</f>
        <v>75.98482734162782</v>
      </c>
    </row>
    <row r="3" spans="1:10" ht="15.75" thickBot="1">
      <c r="A3" s="1" t="s">
        <v>5</v>
      </c>
      <c r="B3" s="2" t="s">
        <v>6</v>
      </c>
      <c r="C3" s="4">
        <f>20/15</f>
        <v>1.3333333333333333</v>
      </c>
      <c r="D3" s="75">
        <f>20/25</f>
        <v>0.8</v>
      </c>
      <c r="E3" s="58">
        <f t="shared" ref="E3:E13" si="0">D3/$D$14*100</f>
        <v>9.4339622641509422</v>
      </c>
      <c r="F3" s="104">
        <f>172.57/2500</f>
        <v>6.9027999999999992E-2</v>
      </c>
      <c r="G3" s="58">
        <f t="shared" ref="G3:G13" si="1">F3/$F$14*100</f>
        <v>6.7443878189094546</v>
      </c>
      <c r="H3" s="75">
        <f>15/25</f>
        <v>0.6</v>
      </c>
      <c r="I3" s="58">
        <f t="shared" ref="I3:I13" si="2">H3/$H$14*100</f>
        <v>12.605042016806717</v>
      </c>
      <c r="J3" s="58">
        <f t="shared" ref="J3:J14" si="3">E3+G3+I3</f>
        <v>28.783392099867115</v>
      </c>
    </row>
    <row r="4" spans="1:10" ht="15.75" thickBot="1">
      <c r="A4" s="1" t="s">
        <v>7</v>
      </c>
      <c r="B4" s="2" t="s">
        <v>8</v>
      </c>
      <c r="C4" s="4">
        <f>26/17</f>
        <v>1.5294117647058822</v>
      </c>
      <c r="D4" s="75">
        <f>26/25</f>
        <v>1.04</v>
      </c>
      <c r="E4" s="58">
        <f t="shared" si="0"/>
        <v>12.264150943396224</v>
      </c>
      <c r="F4" s="104">
        <f>425.5/2500</f>
        <v>0.17019999999999999</v>
      </c>
      <c r="G4" s="58">
        <f t="shared" si="1"/>
        <v>16.629408454227111</v>
      </c>
      <c r="H4" s="75">
        <f>17/25</f>
        <v>0.68</v>
      </c>
      <c r="I4" s="58">
        <f t="shared" si="2"/>
        <v>14.285714285714283</v>
      </c>
      <c r="J4" s="58">
        <f t="shared" si="3"/>
        <v>43.17927368333762</v>
      </c>
    </row>
    <row r="5" spans="1:10" ht="15.75" thickBot="1">
      <c r="A5" s="1" t="s">
        <v>9</v>
      </c>
      <c r="B5" s="2" t="s">
        <v>10</v>
      </c>
      <c r="C5" s="4">
        <f>8/7</f>
        <v>1.1428571428571428</v>
      </c>
      <c r="D5" s="75">
        <f>8/25</f>
        <v>0.32</v>
      </c>
      <c r="E5" s="58">
        <f t="shared" si="0"/>
        <v>3.7735849056603765</v>
      </c>
      <c r="F5" s="104">
        <f>50.92/2500</f>
        <v>2.0368000000000001E-2</v>
      </c>
      <c r="G5" s="58">
        <f t="shared" si="1"/>
        <v>1.9900575287643822</v>
      </c>
      <c r="H5" s="75">
        <f>7/25</f>
        <v>0.28000000000000003</v>
      </c>
      <c r="I5" s="58">
        <f t="shared" si="2"/>
        <v>5.8823529411764692</v>
      </c>
      <c r="J5" s="58">
        <f t="shared" si="3"/>
        <v>11.645995375601228</v>
      </c>
    </row>
    <row r="6" spans="1:10" ht="15.75" thickBot="1">
      <c r="A6" s="1" t="s">
        <v>11</v>
      </c>
      <c r="B6" s="3" t="s">
        <v>12</v>
      </c>
      <c r="C6" s="4">
        <f>7/6</f>
        <v>1.1666666666666667</v>
      </c>
      <c r="D6" s="75">
        <f>7/25</f>
        <v>0.28000000000000003</v>
      </c>
      <c r="E6" s="58">
        <f t="shared" si="0"/>
        <v>3.3018867924528292</v>
      </c>
      <c r="F6" s="104">
        <f>54.66/2500</f>
        <v>2.1863999999999998E-2</v>
      </c>
      <c r="G6" s="58">
        <f t="shared" si="1"/>
        <v>2.1362243621810904</v>
      </c>
      <c r="H6" s="75">
        <f>6/25</f>
        <v>0.24</v>
      </c>
      <c r="I6" s="58">
        <f t="shared" si="2"/>
        <v>5.0420168067226871</v>
      </c>
      <c r="J6" s="58">
        <f t="shared" si="3"/>
        <v>10.480127961356606</v>
      </c>
    </row>
    <row r="7" spans="1:10" ht="15.75" thickBot="1">
      <c r="A7" s="1" t="s">
        <v>19</v>
      </c>
      <c r="B7" s="2" t="s">
        <v>20</v>
      </c>
      <c r="C7" s="4">
        <f>39/17</f>
        <v>2.2941176470588234</v>
      </c>
      <c r="D7" s="75">
        <f>39/25</f>
        <v>1.56</v>
      </c>
      <c r="E7" s="58">
        <f t="shared" si="0"/>
        <v>18.396226415094336</v>
      </c>
      <c r="F7" s="104">
        <f>259.32/2500</f>
        <v>0.103728</v>
      </c>
      <c r="G7" s="58">
        <f t="shared" si="1"/>
        <v>10.13475487743872</v>
      </c>
      <c r="H7" s="75">
        <f>17/25</f>
        <v>0.68</v>
      </c>
      <c r="I7" s="58">
        <f t="shared" si="2"/>
        <v>14.285714285714283</v>
      </c>
      <c r="J7" s="58">
        <f t="shared" si="3"/>
        <v>42.816695578247341</v>
      </c>
    </row>
    <row r="8" spans="1:10" ht="15.75" thickBot="1">
      <c r="A8" s="1" t="s">
        <v>15</v>
      </c>
      <c r="B8" s="2" t="s">
        <v>16</v>
      </c>
      <c r="C8" s="4">
        <f>6/6</f>
        <v>1</v>
      </c>
      <c r="D8" s="75">
        <f>6/25</f>
        <v>0.24</v>
      </c>
      <c r="E8" s="58">
        <f t="shared" si="0"/>
        <v>2.8301886792452819</v>
      </c>
      <c r="F8" s="104">
        <f>28.38/2500</f>
        <v>1.1351999999999999E-2</v>
      </c>
      <c r="G8" s="58">
        <f t="shared" si="1"/>
        <v>1.109148324162081</v>
      </c>
      <c r="H8" s="75">
        <f>6/25</f>
        <v>0.24</v>
      </c>
      <c r="I8" s="58">
        <f t="shared" si="2"/>
        <v>5.0420168067226871</v>
      </c>
      <c r="J8" s="58">
        <f t="shared" si="3"/>
        <v>8.9813538101300505</v>
      </c>
    </row>
    <row r="9" spans="1:10" ht="15.75" thickBot="1">
      <c r="A9" s="1" t="s">
        <v>13</v>
      </c>
      <c r="B9" s="2" t="s">
        <v>14</v>
      </c>
      <c r="C9" s="4">
        <f>6/6</f>
        <v>1</v>
      </c>
      <c r="D9" s="75">
        <f>6/25</f>
        <v>0.24</v>
      </c>
      <c r="E9" s="58">
        <f t="shared" si="0"/>
        <v>2.8301886792452819</v>
      </c>
      <c r="F9" s="104">
        <f>56.37/2500</f>
        <v>2.2547999999999999E-2</v>
      </c>
      <c r="G9" s="58">
        <f t="shared" si="1"/>
        <v>2.2030546523261632</v>
      </c>
      <c r="H9" s="75">
        <f>6/25</f>
        <v>0.24</v>
      </c>
      <c r="I9" s="58">
        <f t="shared" si="2"/>
        <v>5.0420168067226871</v>
      </c>
      <c r="J9" s="58">
        <f t="shared" si="3"/>
        <v>10.075260138294132</v>
      </c>
    </row>
    <row r="10" spans="1:10" ht="15.75" thickBot="1">
      <c r="A10" s="1" t="s">
        <v>23</v>
      </c>
      <c r="B10" s="2" t="s">
        <v>24</v>
      </c>
      <c r="C10" s="4">
        <f>8/6</f>
        <v>1.3333333333333333</v>
      </c>
      <c r="D10" s="75">
        <f>8/25</f>
        <v>0.32</v>
      </c>
      <c r="E10" s="58">
        <f t="shared" si="0"/>
        <v>3.7735849056603765</v>
      </c>
      <c r="F10" s="104">
        <f>112.6/2500</f>
        <v>4.5039999999999997E-2</v>
      </c>
      <c r="G10" s="58">
        <f t="shared" si="1"/>
        <v>4.4006378189094546</v>
      </c>
      <c r="H10" s="75">
        <f>6/25</f>
        <v>0.24</v>
      </c>
      <c r="I10" s="58">
        <f t="shared" si="2"/>
        <v>5.0420168067226871</v>
      </c>
      <c r="J10" s="58">
        <f t="shared" si="3"/>
        <v>13.216239531292517</v>
      </c>
    </row>
    <row r="11" spans="1:10" ht="15.75" thickBot="1">
      <c r="A11" s="1" t="s">
        <v>17</v>
      </c>
      <c r="B11" s="2" t="s">
        <v>18</v>
      </c>
      <c r="C11" s="4">
        <f>8/7</f>
        <v>1.1428571428571428</v>
      </c>
      <c r="D11" s="75">
        <f>8/25</f>
        <v>0.32</v>
      </c>
      <c r="E11" s="58">
        <f t="shared" si="0"/>
        <v>3.7735849056603765</v>
      </c>
      <c r="F11" s="104">
        <f>233.93/2500</f>
        <v>9.3572000000000002E-2</v>
      </c>
      <c r="G11" s="58">
        <f t="shared" si="1"/>
        <v>9.1424618559279658</v>
      </c>
      <c r="H11" s="75">
        <f>7/25</f>
        <v>0.28000000000000003</v>
      </c>
      <c r="I11" s="58">
        <f t="shared" si="2"/>
        <v>5.8823529411764692</v>
      </c>
      <c r="J11" s="58">
        <f t="shared" si="3"/>
        <v>18.798399702764812</v>
      </c>
    </row>
    <row r="12" spans="1:10" ht="15.75" thickBot="1">
      <c r="A12" s="1" t="s">
        <v>21</v>
      </c>
      <c r="B12" s="2" t="s">
        <v>22</v>
      </c>
      <c r="C12" s="4">
        <f>5/4</f>
        <v>1.25</v>
      </c>
      <c r="D12" s="75">
        <f>5/25</f>
        <v>0.2</v>
      </c>
      <c r="E12" s="58">
        <f t="shared" si="0"/>
        <v>2.3584905660377355</v>
      </c>
      <c r="F12" s="104">
        <f>34.86/2500</f>
        <v>1.3944E-2</v>
      </c>
      <c r="G12" s="58">
        <f t="shared" si="1"/>
        <v>1.3623999499749875</v>
      </c>
      <c r="H12" s="75">
        <f>4/25</f>
        <v>0.16</v>
      </c>
      <c r="I12" s="58">
        <f t="shared" si="2"/>
        <v>3.3613445378151252</v>
      </c>
      <c r="J12" s="58">
        <f t="shared" si="3"/>
        <v>7.0822350538278478</v>
      </c>
    </row>
    <row r="13" spans="1:10" ht="15.75" thickBot="1">
      <c r="A13" s="1" t="s">
        <v>25</v>
      </c>
      <c r="B13" s="2" t="s">
        <v>26</v>
      </c>
      <c r="C13" s="4">
        <f>23/6</f>
        <v>3.8333333333333335</v>
      </c>
      <c r="D13" s="75">
        <f>23/25</f>
        <v>0.92</v>
      </c>
      <c r="E13" s="58">
        <f t="shared" si="0"/>
        <v>10.849056603773583</v>
      </c>
      <c r="F13" s="104">
        <f>334.3/2500</f>
        <v>0.13372000000000001</v>
      </c>
      <c r="G13" s="58">
        <f t="shared" si="1"/>
        <v>13.065126313156581</v>
      </c>
      <c r="H13" s="75">
        <f>6/25</f>
        <v>0.24</v>
      </c>
      <c r="I13" s="58">
        <f t="shared" si="2"/>
        <v>5.0420168067226871</v>
      </c>
      <c r="J13" s="58">
        <f t="shared" si="3"/>
        <v>28.956199723652851</v>
      </c>
    </row>
    <row r="14" spans="1:10" s="15" customFormat="1">
      <c r="A14" s="76" t="s">
        <v>34</v>
      </c>
      <c r="B14" s="76"/>
      <c r="C14" s="105">
        <f>SUM(C2:C13)</f>
        <v>19.571364909600202</v>
      </c>
      <c r="D14" s="106">
        <f>SUM(D2:D13)</f>
        <v>8.4800000000000022</v>
      </c>
      <c r="E14" s="105">
        <f>SUM(E2:E13)</f>
        <v>99.999999999999972</v>
      </c>
      <c r="F14" s="107">
        <f>SUM(F2:F13)</f>
        <v>1.023488</v>
      </c>
      <c r="G14" s="105">
        <f>SUM(G2:G13)</f>
        <v>99.999999999999986</v>
      </c>
      <c r="H14" s="106">
        <f>SUM(H2:H13)</f>
        <v>4.7600000000000016</v>
      </c>
      <c r="I14" s="105">
        <f>SUM(I2:I13)</f>
        <v>99.999999999999957</v>
      </c>
      <c r="J14" s="106">
        <f t="shared" si="3"/>
        <v>299.99999999999989</v>
      </c>
    </row>
    <row r="15" spans="1:10">
      <c r="A15" s="103" t="s">
        <v>83</v>
      </c>
      <c r="B15" s="103"/>
      <c r="C15" s="58">
        <f>AVERAGE(C2:C13)</f>
        <v>1.6309470758000169</v>
      </c>
      <c r="D15" s="75">
        <f>AVERAGE(D2:D13)</f>
        <v>0.70666666666666689</v>
      </c>
      <c r="E15" s="58">
        <f>AVERAGE(E2:E13)</f>
        <v>8.3333333333333304</v>
      </c>
      <c r="F15" s="104">
        <f>AVERAGE(F2:F13)</f>
        <v>8.5290666666666667E-2</v>
      </c>
      <c r="G15" s="58">
        <f>AVERAGE(G2:G13)</f>
        <v>8.3333333333333321</v>
      </c>
      <c r="H15" s="75">
        <f>AVERAGE(H2:H13)</f>
        <v>0.39666666666666678</v>
      </c>
      <c r="I15" s="58">
        <f>AVERAGE(I2:I13)</f>
        <v>8.3333333333333304</v>
      </c>
      <c r="J15" s="58">
        <f>AVERAGE(J2:J13)</f>
        <v>24.999999999999996</v>
      </c>
    </row>
  </sheetData>
  <mergeCells count="2">
    <mergeCell ref="A14:B14"/>
    <mergeCell ref="A15:B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0"/>
  <sheetViews>
    <sheetView topLeftCell="A198" workbookViewId="0">
      <selection activeCell="J228" sqref="J228"/>
    </sheetView>
  </sheetViews>
  <sheetFormatPr defaultRowHeight="15"/>
  <cols>
    <col min="1" max="1" width="5.5703125" customWidth="1"/>
    <col min="2" max="2" width="13" customWidth="1"/>
    <col min="3" max="3" width="19" customWidth="1"/>
    <col min="4" max="4" width="8.140625" customWidth="1"/>
    <col min="5" max="5" width="9.7109375" customWidth="1"/>
    <col min="6" max="6" width="6.5703125" style="58" customWidth="1"/>
    <col min="8" max="8" width="8.28515625" customWidth="1"/>
    <col min="9" max="9" width="8.5703125" customWidth="1"/>
  </cols>
  <sheetData>
    <row r="1" spans="1:19">
      <c r="A1" s="85" t="s">
        <v>35</v>
      </c>
      <c r="B1" s="85"/>
      <c r="C1" s="85"/>
      <c r="D1" s="85"/>
      <c r="E1" s="85"/>
    </row>
    <row r="2" spans="1:19" ht="15.75" thickBot="1">
      <c r="E2" t="s">
        <v>36</v>
      </c>
    </row>
    <row r="3" spans="1:19" ht="15" customHeight="1">
      <c r="A3" s="77" t="s">
        <v>37</v>
      </c>
      <c r="B3" s="77" t="s">
        <v>38</v>
      </c>
      <c r="C3" s="77" t="s">
        <v>39</v>
      </c>
      <c r="D3" s="77" t="s">
        <v>40</v>
      </c>
      <c r="E3" s="77" t="s">
        <v>41</v>
      </c>
      <c r="F3" s="81" t="s">
        <v>54</v>
      </c>
      <c r="G3" s="77" t="s">
        <v>55</v>
      </c>
      <c r="H3" s="83" t="s">
        <v>77</v>
      </c>
      <c r="I3" s="61" t="s">
        <v>78</v>
      </c>
      <c r="J3" s="64"/>
    </row>
    <row r="4" spans="1:19" ht="29.25">
      <c r="A4" s="78"/>
      <c r="B4" s="78"/>
      <c r="C4" s="78"/>
      <c r="D4" s="78"/>
      <c r="E4" s="78"/>
      <c r="F4" s="81"/>
      <c r="G4" s="78"/>
      <c r="H4" s="83"/>
      <c r="I4" s="62" t="s">
        <v>79</v>
      </c>
      <c r="J4" s="64"/>
    </row>
    <row r="5" spans="1:19">
      <c r="A5" s="78"/>
      <c r="B5" s="78"/>
      <c r="C5" s="78"/>
      <c r="D5" s="78"/>
      <c r="E5" s="78"/>
      <c r="F5" s="81"/>
      <c r="G5" s="78"/>
      <c r="H5" s="83"/>
      <c r="I5" s="62" t="s">
        <v>80</v>
      </c>
      <c r="J5" s="64"/>
    </row>
    <row r="6" spans="1:19" ht="15.75" thickBot="1">
      <c r="A6" s="78"/>
      <c r="B6" s="78"/>
      <c r="C6" s="78"/>
      <c r="D6" s="78"/>
      <c r="E6" s="78"/>
      <c r="F6" s="81"/>
      <c r="G6" s="78"/>
      <c r="H6" s="84"/>
      <c r="I6" s="63"/>
      <c r="J6" s="65"/>
    </row>
    <row r="7" spans="1:19" ht="19.5" customHeight="1" thickBot="1">
      <c r="A7" s="16">
        <v>1</v>
      </c>
      <c r="B7" s="17" t="s">
        <v>3</v>
      </c>
      <c r="C7" s="18" t="s">
        <v>4</v>
      </c>
      <c r="D7" s="16">
        <v>174</v>
      </c>
      <c r="E7" s="19">
        <f>D7/3.14</f>
        <v>55.414012738853501</v>
      </c>
      <c r="F7" s="58">
        <f>0.25*3.14*(E7*E7)/100</f>
        <v>24.105095541401269</v>
      </c>
      <c r="G7" s="16">
        <v>8</v>
      </c>
      <c r="H7" s="59">
        <v>13.6</v>
      </c>
      <c r="I7" s="16">
        <v>5</v>
      </c>
      <c r="J7" s="66"/>
      <c r="K7" t="s">
        <v>3</v>
      </c>
      <c r="L7" t="s">
        <v>56</v>
      </c>
      <c r="M7" t="s">
        <v>42</v>
      </c>
      <c r="N7" t="s">
        <v>9</v>
      </c>
      <c r="O7" t="s">
        <v>57</v>
      </c>
      <c r="P7" t="s">
        <v>19</v>
      </c>
      <c r="Q7" t="s">
        <v>15</v>
      </c>
      <c r="R7" t="s">
        <v>13</v>
      </c>
      <c r="S7" t="s">
        <v>58</v>
      </c>
    </row>
    <row r="8" spans="1:19" ht="16.5" customHeight="1" thickBot="1">
      <c r="A8" s="20"/>
      <c r="B8" s="21" t="s">
        <v>3</v>
      </c>
      <c r="C8" s="22" t="s">
        <v>4</v>
      </c>
      <c r="D8" s="23">
        <v>79</v>
      </c>
      <c r="E8" s="19">
        <f t="shared" ref="E8:E56" si="0">D8/3.14</f>
        <v>25.159235668789808</v>
      </c>
      <c r="F8" s="58">
        <f t="shared" ref="F8:F56" si="1">0.25*3.14*(E8*E8)/100</f>
        <v>4.9689490445859867</v>
      </c>
      <c r="G8" s="23">
        <v>4</v>
      </c>
      <c r="H8" s="60">
        <v>8.1999999999999993</v>
      </c>
      <c r="I8" s="23">
        <v>5</v>
      </c>
      <c r="J8" s="67"/>
      <c r="K8" s="5">
        <f>F7+F8+F9+F22+F25+F26+F27+F36+F37+F38+F42+F55+F56+F65+F67+F69+F70+F73+F79+F81+F83+F88+F89+F90+F93+F99+F103+F105+F116+F119+F121+F124+F126+F125+F127+F135+F136+F144+F164+F165+F172+F173+F174+F181+F182+F188+F189+F196+F210+F211+F213+F212+F219+F220+F228+F229</f>
        <v>795.30652866242031</v>
      </c>
      <c r="L8" s="5">
        <f>F10+F20+F23+F24+F28+F66+F78+F94+F97+F117+F131+F140+F146+F168+F170+F177+F192+F215+F225+F227</f>
        <v>172.56926751592357</v>
      </c>
      <c r="M8" s="5">
        <f>F11+F14+F15+F19+F29+F40+F43+F46+F84+F87+F91+F96+F107+F128+F134+F139+F144+F169+F183+F185+F190+F214+F224+F231+F239</f>
        <v>425.49920382165595</v>
      </c>
      <c r="N8" s="5">
        <f>F12+F18+F76+F132+F178+F217+F222+F235</f>
        <v>50.923566878980893</v>
      </c>
      <c r="O8" s="5">
        <f>F16+F80+F102+F138+F223+F226+F242</f>
        <v>54.6624203821656</v>
      </c>
      <c r="P8" s="5">
        <f>F31+F32+F33+F34+F35+F41+F39+F44+F45+F47+F48+F50+F53+F71+F82+F85+F86+F92+F98+F100+F101+F104+F120+F123+F130+F133+F141+F145+F167+F179+F184+F187+F191+F232+F233+F237+F236+F238+F240</f>
        <v>259.31767515923565</v>
      </c>
      <c r="Q8" s="5">
        <f>F17+F68+F118+F137+F180+F218</f>
        <v>28.374999999999996</v>
      </c>
      <c r="R8" s="5">
        <f>F13+F21+F95+E129+F216+F230</f>
        <v>56.371019108280251</v>
      </c>
      <c r="S8" s="5">
        <f>F74+F75+F77+F106+F176+F171+F186+F241</f>
        <v>112.60270700636943</v>
      </c>
    </row>
    <row r="9" spans="1:19" ht="18" customHeight="1" thickBot="1">
      <c r="A9" s="20"/>
      <c r="B9" s="24" t="s">
        <v>3</v>
      </c>
      <c r="C9" s="25" t="s">
        <v>4</v>
      </c>
      <c r="D9" s="26">
        <v>91</v>
      </c>
      <c r="E9" s="19">
        <f t="shared" si="0"/>
        <v>28.980891719745223</v>
      </c>
      <c r="F9" s="58">
        <f t="shared" si="1"/>
        <v>6.5931528662420389</v>
      </c>
      <c r="G9" s="26">
        <v>4</v>
      </c>
      <c r="H9" s="60">
        <v>13</v>
      </c>
      <c r="I9" s="26">
        <v>8</v>
      </c>
      <c r="J9" s="67"/>
    </row>
    <row r="10" spans="1:19" ht="16.5" thickBot="1">
      <c r="A10" s="20"/>
      <c r="B10" s="24" t="s">
        <v>5</v>
      </c>
      <c r="C10" s="27" t="s">
        <v>6</v>
      </c>
      <c r="D10" s="26">
        <v>160</v>
      </c>
      <c r="E10" s="19">
        <f t="shared" si="0"/>
        <v>50.955414012738849</v>
      </c>
      <c r="F10" s="58">
        <f t="shared" si="1"/>
        <v>20.382165605095537</v>
      </c>
      <c r="G10" s="26">
        <v>6</v>
      </c>
      <c r="H10" s="60">
        <v>13.5</v>
      </c>
      <c r="I10" s="26">
        <v>10</v>
      </c>
      <c r="J10" s="67"/>
      <c r="K10" t="s">
        <v>17</v>
      </c>
      <c r="L10" t="s">
        <v>59</v>
      </c>
      <c r="M10" t="s">
        <v>25</v>
      </c>
    </row>
    <row r="11" spans="1:19" ht="16.5" thickBot="1">
      <c r="A11" s="20"/>
      <c r="B11" s="24" t="s">
        <v>42</v>
      </c>
      <c r="C11" s="27" t="s">
        <v>8</v>
      </c>
      <c r="D11" s="26">
        <v>138</v>
      </c>
      <c r="E11" s="19">
        <f t="shared" si="0"/>
        <v>43.949044585987259</v>
      </c>
      <c r="F11" s="58">
        <f t="shared" si="1"/>
        <v>15.162420382165605</v>
      </c>
      <c r="G11" s="26">
        <v>10</v>
      </c>
      <c r="H11" s="60">
        <v>13.5</v>
      </c>
      <c r="I11" s="26">
        <v>10</v>
      </c>
      <c r="J11" s="67"/>
      <c r="K11" s="5">
        <f>F30+F51+F52+F72+F147+F166+F221+F234</f>
        <v>233.9323248407643</v>
      </c>
      <c r="L11" s="5">
        <f>F49+F54+F122+F142+F175</f>
        <v>34.85668789808917</v>
      </c>
      <c r="M11" s="5">
        <f>F148+F149+F150+F151+F152+F153+F154+F155+F193+F194+F195+F197+F198+F199+F200+F243+F244+F245+F246+F247+F248+F249+F250</f>
        <v>334.296974522293</v>
      </c>
    </row>
    <row r="12" spans="1:19" ht="16.5" thickBot="1">
      <c r="A12" s="20"/>
      <c r="B12" s="24" t="s">
        <v>9</v>
      </c>
      <c r="C12" s="27" t="s">
        <v>43</v>
      </c>
      <c r="D12" s="26">
        <v>90</v>
      </c>
      <c r="E12" s="19">
        <f t="shared" si="0"/>
        <v>28.662420382165603</v>
      </c>
      <c r="F12" s="58">
        <f t="shared" si="1"/>
        <v>6.4490445859872603</v>
      </c>
      <c r="G12" s="26">
        <v>8</v>
      </c>
      <c r="H12" s="60">
        <v>15.3</v>
      </c>
      <c r="I12" s="26">
        <v>15</v>
      </c>
      <c r="J12" s="67"/>
    </row>
    <row r="13" spans="1:19" ht="16.5" thickBot="1">
      <c r="A13" s="20"/>
      <c r="B13" s="24" t="s">
        <v>44</v>
      </c>
      <c r="C13" s="27" t="s">
        <v>14</v>
      </c>
      <c r="D13" s="26">
        <v>64</v>
      </c>
      <c r="E13" s="19">
        <f t="shared" si="0"/>
        <v>20.38216560509554</v>
      </c>
      <c r="F13" s="58">
        <f t="shared" si="1"/>
        <v>3.2611464968152863</v>
      </c>
      <c r="G13" s="26">
        <v>7</v>
      </c>
      <c r="H13" s="60">
        <v>20.8</v>
      </c>
      <c r="I13" s="26">
        <v>15</v>
      </c>
      <c r="J13" s="67"/>
    </row>
    <row r="14" spans="1:19" ht="16.5" thickBot="1">
      <c r="A14" s="20"/>
      <c r="B14" s="24" t="s">
        <v>42</v>
      </c>
      <c r="C14" s="27" t="s">
        <v>8</v>
      </c>
      <c r="D14" s="26">
        <v>115</v>
      </c>
      <c r="E14" s="19">
        <f t="shared" si="0"/>
        <v>36.624203821656053</v>
      </c>
      <c r="F14" s="58">
        <f t="shared" si="1"/>
        <v>10.529458598726116</v>
      </c>
      <c r="G14" s="26">
        <v>9</v>
      </c>
      <c r="H14" s="60">
        <v>24</v>
      </c>
      <c r="I14" s="26">
        <v>17</v>
      </c>
      <c r="J14" s="67"/>
    </row>
    <row r="15" spans="1:19" ht="16.5" thickBot="1">
      <c r="A15" s="20"/>
      <c r="B15" s="24" t="s">
        <v>42</v>
      </c>
      <c r="C15" s="27" t="s">
        <v>8</v>
      </c>
      <c r="D15" s="26">
        <v>63</v>
      </c>
      <c r="E15" s="19">
        <f t="shared" si="0"/>
        <v>20.063694267515924</v>
      </c>
      <c r="F15" s="58">
        <f t="shared" si="1"/>
        <v>3.1600318471337583</v>
      </c>
      <c r="G15" s="26">
        <v>8</v>
      </c>
      <c r="H15" s="60">
        <v>19</v>
      </c>
      <c r="I15" s="26">
        <v>15</v>
      </c>
      <c r="J15" s="67"/>
    </row>
    <row r="16" spans="1:19" ht="16.5" thickBot="1">
      <c r="A16" s="20"/>
      <c r="B16" s="24" t="s">
        <v>45</v>
      </c>
      <c r="C16" s="27" t="s">
        <v>12</v>
      </c>
      <c r="D16" s="26">
        <v>101</v>
      </c>
      <c r="E16" s="19">
        <f t="shared" si="0"/>
        <v>32.165605095541402</v>
      </c>
      <c r="F16" s="58">
        <f t="shared" si="1"/>
        <v>8.121815286624205</v>
      </c>
      <c r="G16" s="26">
        <v>10</v>
      </c>
      <c r="H16" s="60">
        <v>15.2</v>
      </c>
      <c r="I16" s="26">
        <v>12</v>
      </c>
      <c r="J16" s="67"/>
    </row>
    <row r="17" spans="1:10" ht="16.5" thickBot="1">
      <c r="A17" s="20"/>
      <c r="B17" s="24" t="s">
        <v>15</v>
      </c>
      <c r="C17" s="27" t="s">
        <v>16</v>
      </c>
      <c r="D17" s="26">
        <v>63</v>
      </c>
      <c r="E17" s="19">
        <f t="shared" si="0"/>
        <v>20.063694267515924</v>
      </c>
      <c r="F17" s="58">
        <f t="shared" si="1"/>
        <v>3.1600318471337583</v>
      </c>
      <c r="G17" s="26">
        <v>8</v>
      </c>
      <c r="H17" s="60">
        <v>20.7</v>
      </c>
      <c r="I17" s="26">
        <v>15</v>
      </c>
      <c r="J17" s="67"/>
    </row>
    <row r="18" spans="1:10" ht="16.5" thickBot="1">
      <c r="A18" s="20"/>
      <c r="B18" s="20" t="s">
        <v>9</v>
      </c>
      <c r="C18" s="28" t="s">
        <v>43</v>
      </c>
      <c r="D18" s="29">
        <v>98</v>
      </c>
      <c r="E18" s="19">
        <f t="shared" si="0"/>
        <v>31.210191082802545</v>
      </c>
      <c r="F18" s="58">
        <f t="shared" si="1"/>
        <v>7.6464968152866231</v>
      </c>
      <c r="G18" s="29">
        <v>8</v>
      </c>
      <c r="H18" s="60">
        <v>11.5</v>
      </c>
      <c r="I18" s="29">
        <v>15</v>
      </c>
      <c r="J18" s="67"/>
    </row>
    <row r="19" spans="1:10" ht="16.5" thickBot="1">
      <c r="A19" s="16">
        <v>2</v>
      </c>
      <c r="B19" s="30" t="s">
        <v>42</v>
      </c>
      <c r="C19" s="31" t="s">
        <v>8</v>
      </c>
      <c r="D19" s="32">
        <v>180</v>
      </c>
      <c r="E19" s="19">
        <f t="shared" si="0"/>
        <v>57.324840764331206</v>
      </c>
      <c r="F19" s="58">
        <f t="shared" si="1"/>
        <v>25.796178343949041</v>
      </c>
      <c r="G19" s="32">
        <v>10</v>
      </c>
      <c r="H19" s="60">
        <v>18</v>
      </c>
      <c r="I19" s="32">
        <v>11</v>
      </c>
      <c r="J19" s="67"/>
    </row>
    <row r="20" spans="1:10" ht="16.5" thickBot="1">
      <c r="A20" s="20"/>
      <c r="B20" s="20" t="s">
        <v>5</v>
      </c>
      <c r="C20" s="28" t="s">
        <v>6</v>
      </c>
      <c r="D20" s="29">
        <v>139</v>
      </c>
      <c r="E20" s="19">
        <f t="shared" si="0"/>
        <v>44.267515923566876</v>
      </c>
      <c r="F20" s="58">
        <f t="shared" si="1"/>
        <v>15.382961783439489</v>
      </c>
      <c r="G20" s="29">
        <v>8</v>
      </c>
      <c r="H20" s="60">
        <v>11.9</v>
      </c>
      <c r="I20" s="29">
        <v>4</v>
      </c>
      <c r="J20" s="67"/>
    </row>
    <row r="21" spans="1:10" ht="16.5" thickBot="1">
      <c r="A21" s="20"/>
      <c r="B21" s="24" t="s">
        <v>44</v>
      </c>
      <c r="C21" s="27" t="s">
        <v>14</v>
      </c>
      <c r="D21" s="26">
        <v>139</v>
      </c>
      <c r="E21" s="19">
        <f t="shared" si="0"/>
        <v>44.267515923566876</v>
      </c>
      <c r="F21" s="58">
        <f t="shared" si="1"/>
        <v>15.382961783439489</v>
      </c>
      <c r="G21" s="26">
        <v>12</v>
      </c>
      <c r="H21" s="60">
        <v>16</v>
      </c>
      <c r="I21" s="26">
        <v>11</v>
      </c>
      <c r="J21" s="67"/>
    </row>
    <row r="22" spans="1:10" ht="16.5" thickBot="1">
      <c r="A22" s="20"/>
      <c r="B22" s="24" t="s">
        <v>3</v>
      </c>
      <c r="C22" s="27" t="s">
        <v>4</v>
      </c>
      <c r="D22" s="26">
        <v>275</v>
      </c>
      <c r="E22" s="19">
        <f t="shared" si="0"/>
        <v>87.579617834394895</v>
      </c>
      <c r="F22" s="58">
        <f t="shared" si="1"/>
        <v>60.210987261146492</v>
      </c>
      <c r="G22" s="26">
        <v>11</v>
      </c>
      <c r="H22" s="60">
        <v>14.7</v>
      </c>
      <c r="I22" s="26">
        <v>10</v>
      </c>
      <c r="J22" s="67"/>
    </row>
    <row r="23" spans="1:10" ht="16.5" thickBot="1">
      <c r="A23" s="20"/>
      <c r="B23" s="24" t="s">
        <v>5</v>
      </c>
      <c r="C23" s="27" t="s">
        <v>6</v>
      </c>
      <c r="D23" s="26">
        <v>63</v>
      </c>
      <c r="E23" s="19">
        <f t="shared" si="0"/>
        <v>20.063694267515924</v>
      </c>
      <c r="F23" s="58">
        <f t="shared" si="1"/>
        <v>3.1600318471337583</v>
      </c>
      <c r="G23" s="26">
        <v>6</v>
      </c>
      <c r="H23" s="60">
        <v>13.5</v>
      </c>
      <c r="I23" s="26">
        <v>6</v>
      </c>
      <c r="J23" s="67"/>
    </row>
    <row r="24" spans="1:10" ht="16.5" thickBot="1">
      <c r="A24" s="20"/>
      <c r="B24" s="24" t="s">
        <v>5</v>
      </c>
      <c r="C24" s="27" t="s">
        <v>6</v>
      </c>
      <c r="D24" s="26">
        <v>85</v>
      </c>
      <c r="E24" s="19">
        <f t="shared" si="0"/>
        <v>27.070063694267514</v>
      </c>
      <c r="F24" s="58">
        <f t="shared" si="1"/>
        <v>5.7523885350318471</v>
      </c>
      <c r="G24" s="29">
        <v>5</v>
      </c>
      <c r="H24" s="60">
        <v>12</v>
      </c>
      <c r="I24" s="29">
        <v>5</v>
      </c>
      <c r="J24" s="67"/>
    </row>
    <row r="25" spans="1:10" ht="16.5" thickBot="1">
      <c r="A25" s="20"/>
      <c r="B25" s="24" t="s">
        <v>3</v>
      </c>
      <c r="C25" s="27" t="s">
        <v>4</v>
      </c>
      <c r="D25" s="26">
        <v>113</v>
      </c>
      <c r="E25" s="19">
        <f t="shared" si="0"/>
        <v>35.987261146496813</v>
      </c>
      <c r="F25" s="58">
        <f t="shared" si="1"/>
        <v>10.166401273885349</v>
      </c>
      <c r="G25" s="57">
        <v>8</v>
      </c>
      <c r="H25" s="73">
        <v>14</v>
      </c>
      <c r="I25" s="57">
        <v>8</v>
      </c>
      <c r="J25" s="67"/>
    </row>
    <row r="26" spans="1:10" ht="16.5" thickBot="1">
      <c r="A26" s="20"/>
      <c r="B26" s="24" t="s">
        <v>3</v>
      </c>
      <c r="C26" s="27" t="s">
        <v>4</v>
      </c>
      <c r="D26" s="26">
        <v>124</v>
      </c>
      <c r="E26" s="19">
        <f>D26/3.14</f>
        <v>39.490445859872608</v>
      </c>
      <c r="F26" s="58">
        <f t="shared" si="1"/>
        <v>12.242038216560509</v>
      </c>
      <c r="G26" s="57">
        <v>5</v>
      </c>
      <c r="H26" s="73">
        <v>17.5</v>
      </c>
      <c r="I26" s="57">
        <v>12</v>
      </c>
      <c r="J26" s="67"/>
    </row>
    <row r="27" spans="1:10" ht="16.5" thickBot="1">
      <c r="A27" s="20"/>
      <c r="B27" s="20" t="s">
        <v>3</v>
      </c>
      <c r="C27" s="28" t="s">
        <v>4</v>
      </c>
      <c r="D27" s="29">
        <v>82</v>
      </c>
      <c r="E27" s="19">
        <f t="shared" si="0"/>
        <v>26.114649681528661</v>
      </c>
      <c r="F27" s="58">
        <f t="shared" si="1"/>
        <v>5.3535031847133761</v>
      </c>
      <c r="G27" s="57">
        <v>6</v>
      </c>
      <c r="H27" s="73">
        <v>8</v>
      </c>
      <c r="I27" s="57">
        <v>2</v>
      </c>
      <c r="J27" s="67"/>
    </row>
    <row r="28" spans="1:10" ht="16.5" thickBot="1">
      <c r="A28" s="32">
        <v>3</v>
      </c>
      <c r="B28" s="30" t="s">
        <v>5</v>
      </c>
      <c r="C28" s="31" t="s">
        <v>6</v>
      </c>
      <c r="D28" s="32">
        <v>93</v>
      </c>
      <c r="E28" s="19">
        <f t="shared" si="0"/>
        <v>29.617834394904456</v>
      </c>
      <c r="F28" s="58">
        <f t="shared" si="1"/>
        <v>6.8861464968152859</v>
      </c>
      <c r="G28" s="32">
        <v>8</v>
      </c>
      <c r="H28" s="60">
        <v>20</v>
      </c>
      <c r="I28" s="32">
        <v>10</v>
      </c>
      <c r="J28" s="67"/>
    </row>
    <row r="29" spans="1:10" ht="16.5" thickBot="1">
      <c r="A29" s="20"/>
      <c r="B29" s="20" t="s">
        <v>42</v>
      </c>
      <c r="C29" s="28" t="s">
        <v>8</v>
      </c>
      <c r="D29" s="29">
        <v>150</v>
      </c>
      <c r="E29" s="19">
        <f t="shared" si="0"/>
        <v>47.770700636942671</v>
      </c>
      <c r="F29" s="58">
        <f t="shared" si="1"/>
        <v>17.914012738853497</v>
      </c>
      <c r="G29" s="29">
        <v>10</v>
      </c>
      <c r="H29" s="60">
        <v>14</v>
      </c>
      <c r="I29" s="29">
        <v>10</v>
      </c>
      <c r="J29" s="67"/>
    </row>
    <row r="30" spans="1:10" ht="16.5" thickBot="1">
      <c r="A30" s="20"/>
      <c r="B30" s="24" t="s">
        <v>17</v>
      </c>
      <c r="C30" s="27" t="s">
        <v>18</v>
      </c>
      <c r="D30" s="26">
        <v>115</v>
      </c>
      <c r="E30" s="19">
        <f t="shared" si="0"/>
        <v>36.624203821656053</v>
      </c>
      <c r="F30" s="58">
        <f t="shared" si="1"/>
        <v>10.529458598726116</v>
      </c>
      <c r="G30" s="26">
        <v>8</v>
      </c>
      <c r="H30" s="60">
        <v>13.5</v>
      </c>
      <c r="I30" s="26">
        <v>3</v>
      </c>
      <c r="J30" s="67"/>
    </row>
    <row r="31" spans="1:10" ht="16.5" thickBot="1">
      <c r="A31" s="20"/>
      <c r="B31" s="24" t="s">
        <v>19</v>
      </c>
      <c r="C31" s="27" t="s">
        <v>46</v>
      </c>
      <c r="D31" s="26">
        <v>84</v>
      </c>
      <c r="E31" s="19">
        <f t="shared" si="0"/>
        <v>26.751592356687897</v>
      </c>
      <c r="F31" s="58">
        <f t="shared" si="1"/>
        <v>5.6178343949044587</v>
      </c>
      <c r="G31" s="26">
        <v>4.5</v>
      </c>
      <c r="H31" s="60">
        <v>18</v>
      </c>
      <c r="I31" s="26">
        <v>12</v>
      </c>
      <c r="J31" s="67"/>
    </row>
    <row r="32" spans="1:10" ht="16.5" thickBot="1">
      <c r="A32" s="20"/>
      <c r="B32" s="24" t="s">
        <v>19</v>
      </c>
      <c r="C32" s="27" t="s">
        <v>46</v>
      </c>
      <c r="D32" s="26">
        <v>69</v>
      </c>
      <c r="E32" s="19">
        <f t="shared" si="0"/>
        <v>21.97452229299363</v>
      </c>
      <c r="F32" s="58">
        <f t="shared" si="1"/>
        <v>3.7906050955414012</v>
      </c>
      <c r="G32" s="26">
        <v>12</v>
      </c>
      <c r="H32" s="60">
        <v>10</v>
      </c>
      <c r="I32" s="26">
        <v>2</v>
      </c>
      <c r="J32" s="67"/>
    </row>
    <row r="33" spans="1:10" ht="16.5" thickBot="1">
      <c r="A33" s="20"/>
      <c r="B33" s="24" t="s">
        <v>19</v>
      </c>
      <c r="C33" s="27" t="s">
        <v>46</v>
      </c>
      <c r="D33" s="26">
        <v>63</v>
      </c>
      <c r="E33" s="19">
        <f t="shared" si="0"/>
        <v>20.063694267515924</v>
      </c>
      <c r="F33" s="58">
        <f t="shared" si="1"/>
        <v>3.1600318471337583</v>
      </c>
      <c r="G33" s="26">
        <v>8</v>
      </c>
      <c r="H33" s="60">
        <v>14</v>
      </c>
      <c r="I33" s="26">
        <v>8</v>
      </c>
      <c r="J33" s="67"/>
    </row>
    <row r="34" spans="1:10" ht="16.5" thickBot="1">
      <c r="A34" s="20"/>
      <c r="B34" s="24" t="s">
        <v>19</v>
      </c>
      <c r="C34" s="27" t="s">
        <v>46</v>
      </c>
      <c r="D34" s="26">
        <v>114</v>
      </c>
      <c r="E34" s="19">
        <f t="shared" si="0"/>
        <v>36.30573248407643</v>
      </c>
      <c r="F34" s="58">
        <f t="shared" si="1"/>
        <v>10.347133757961783</v>
      </c>
      <c r="G34" s="26">
        <v>5</v>
      </c>
      <c r="H34" s="60">
        <v>17.5</v>
      </c>
      <c r="I34" s="26">
        <v>12</v>
      </c>
      <c r="J34" s="67"/>
    </row>
    <row r="35" spans="1:10" ht="16.5" thickBot="1">
      <c r="A35" s="20"/>
      <c r="B35" s="24" t="s">
        <v>19</v>
      </c>
      <c r="C35" s="27" t="s">
        <v>46</v>
      </c>
      <c r="D35" s="26">
        <v>63</v>
      </c>
      <c r="E35" s="19">
        <f t="shared" si="0"/>
        <v>20.063694267515924</v>
      </c>
      <c r="F35" s="58">
        <f t="shared" si="1"/>
        <v>3.1600318471337583</v>
      </c>
      <c r="G35" s="26">
        <v>6</v>
      </c>
      <c r="H35" s="60">
        <v>16</v>
      </c>
      <c r="I35" s="26">
        <v>10</v>
      </c>
      <c r="J35" s="67"/>
    </row>
    <row r="36" spans="1:10" ht="16.5" thickBot="1">
      <c r="A36" s="20"/>
      <c r="B36" s="24" t="s">
        <v>3</v>
      </c>
      <c r="C36" s="27" t="s">
        <v>4</v>
      </c>
      <c r="D36" s="26">
        <v>71</v>
      </c>
      <c r="E36" s="19">
        <f t="shared" si="0"/>
        <v>22.611464968152866</v>
      </c>
      <c r="F36" s="58">
        <f t="shared" si="1"/>
        <v>4.0135350318471339</v>
      </c>
      <c r="G36" s="26">
        <v>5</v>
      </c>
      <c r="H36" s="60">
        <v>13.5</v>
      </c>
      <c r="I36" s="26">
        <v>1</v>
      </c>
      <c r="J36" s="67"/>
    </row>
    <row r="37" spans="1:10" ht="16.5" thickBot="1">
      <c r="A37" s="20"/>
      <c r="B37" s="24" t="s">
        <v>3</v>
      </c>
      <c r="C37" s="27" t="s">
        <v>4</v>
      </c>
      <c r="D37" s="26">
        <v>103</v>
      </c>
      <c r="E37" s="19">
        <f t="shared" si="0"/>
        <v>32.802547770700635</v>
      </c>
      <c r="F37" s="58">
        <f t="shared" si="1"/>
        <v>8.4466560509554132</v>
      </c>
      <c r="G37" s="26">
        <v>6</v>
      </c>
      <c r="H37" s="60">
        <v>8</v>
      </c>
      <c r="I37" s="26">
        <v>2</v>
      </c>
      <c r="J37" s="67"/>
    </row>
    <row r="38" spans="1:10" ht="16.5" thickBot="1">
      <c r="A38" s="20"/>
      <c r="B38" s="20" t="s">
        <v>3</v>
      </c>
      <c r="C38" s="28" t="s">
        <v>4</v>
      </c>
      <c r="D38" s="29">
        <v>180</v>
      </c>
      <c r="E38" s="19">
        <f t="shared" si="0"/>
        <v>57.324840764331206</v>
      </c>
      <c r="F38" s="58">
        <f t="shared" si="1"/>
        <v>25.796178343949041</v>
      </c>
      <c r="G38" s="29">
        <v>8</v>
      </c>
      <c r="H38" s="60">
        <v>7.2</v>
      </c>
      <c r="I38" s="29">
        <v>1.3</v>
      </c>
      <c r="J38" s="67"/>
    </row>
    <row r="39" spans="1:10" ht="16.5" thickBot="1">
      <c r="A39" s="32">
        <v>4</v>
      </c>
      <c r="B39" s="30" t="s">
        <v>19</v>
      </c>
      <c r="C39" s="31" t="s">
        <v>46</v>
      </c>
      <c r="D39" s="32">
        <v>131</v>
      </c>
      <c r="E39" s="19">
        <f>D39/3.14</f>
        <v>41.719745222929937</v>
      </c>
      <c r="F39" s="58">
        <f t="shared" si="1"/>
        <v>13.663216560509557</v>
      </c>
      <c r="G39" s="32">
        <v>7</v>
      </c>
      <c r="H39" s="60">
        <v>12</v>
      </c>
      <c r="I39" s="32">
        <v>7</v>
      </c>
      <c r="J39" s="67"/>
    </row>
    <row r="40" spans="1:10" ht="16.5" thickBot="1">
      <c r="A40" s="20"/>
      <c r="B40" s="20" t="s">
        <v>42</v>
      </c>
      <c r="C40" s="28" t="s">
        <v>8</v>
      </c>
      <c r="D40" s="29">
        <v>198</v>
      </c>
      <c r="E40" s="19">
        <f t="shared" si="0"/>
        <v>63.057324840764331</v>
      </c>
      <c r="F40" s="58">
        <f t="shared" si="1"/>
        <v>31.213375796178344</v>
      </c>
      <c r="G40" s="29">
        <v>8</v>
      </c>
      <c r="H40" s="60">
        <v>15</v>
      </c>
      <c r="I40" s="29">
        <v>11</v>
      </c>
      <c r="J40" s="67"/>
    </row>
    <row r="41" spans="1:10" ht="16.5" thickBot="1">
      <c r="A41" s="20"/>
      <c r="B41" s="24" t="s">
        <v>19</v>
      </c>
      <c r="C41" s="27" t="s">
        <v>46</v>
      </c>
      <c r="D41" s="26">
        <v>78</v>
      </c>
      <c r="E41" s="19">
        <f t="shared" si="0"/>
        <v>24.840764331210192</v>
      </c>
      <c r="F41" s="58">
        <f t="shared" si="1"/>
        <v>4.8439490445859876</v>
      </c>
      <c r="G41" s="26">
        <v>10</v>
      </c>
      <c r="H41" s="60">
        <v>14</v>
      </c>
      <c r="I41" s="26">
        <v>3</v>
      </c>
      <c r="J41" s="67"/>
    </row>
    <row r="42" spans="1:10" ht="16.5" thickBot="1">
      <c r="A42" s="20"/>
      <c r="B42" s="24" t="s">
        <v>3</v>
      </c>
      <c r="C42" s="27" t="s">
        <v>4</v>
      </c>
      <c r="D42" s="26">
        <v>103</v>
      </c>
      <c r="E42" s="19">
        <f t="shared" si="0"/>
        <v>32.802547770700635</v>
      </c>
      <c r="F42" s="58">
        <f t="shared" si="1"/>
        <v>8.4466560509554132</v>
      </c>
      <c r="G42" s="26">
        <v>8</v>
      </c>
      <c r="H42" s="60">
        <v>14.5</v>
      </c>
      <c r="I42" s="26">
        <v>10</v>
      </c>
      <c r="J42" s="67"/>
    </row>
    <row r="43" spans="1:10" ht="16.5" thickBot="1">
      <c r="A43" s="33"/>
      <c r="B43" s="34" t="s">
        <v>42</v>
      </c>
      <c r="C43" s="35" t="s">
        <v>8</v>
      </c>
      <c r="D43" s="36">
        <v>300</v>
      </c>
      <c r="E43" s="19">
        <f t="shared" si="0"/>
        <v>95.541401273885342</v>
      </c>
      <c r="F43" s="58">
        <f t="shared" si="1"/>
        <v>71.656050955413988</v>
      </c>
      <c r="G43" s="36">
        <v>13</v>
      </c>
      <c r="H43" s="60">
        <v>16.8</v>
      </c>
      <c r="I43" s="36">
        <v>12</v>
      </c>
      <c r="J43" s="67"/>
    </row>
    <row r="44" spans="1:10" ht="16.5" thickBot="1">
      <c r="A44" s="37"/>
      <c r="B44" s="21" t="s">
        <v>19</v>
      </c>
      <c r="C44" s="38" t="s">
        <v>46</v>
      </c>
      <c r="D44" s="23">
        <v>158</v>
      </c>
      <c r="E44" s="19">
        <f t="shared" si="0"/>
        <v>50.318471337579616</v>
      </c>
      <c r="F44" s="58">
        <f t="shared" si="1"/>
        <v>19.875796178343947</v>
      </c>
      <c r="G44" s="23">
        <v>7</v>
      </c>
      <c r="H44" s="60">
        <v>15.4</v>
      </c>
      <c r="I44" s="23">
        <v>6</v>
      </c>
      <c r="J44" s="67"/>
    </row>
    <row r="45" spans="1:10" ht="16.5" thickBot="1">
      <c r="A45" s="20"/>
      <c r="B45" s="39" t="s">
        <v>19</v>
      </c>
      <c r="C45" s="40" t="s">
        <v>46</v>
      </c>
      <c r="D45" s="41">
        <v>142</v>
      </c>
      <c r="E45" s="19">
        <f t="shared" si="0"/>
        <v>45.222929936305732</v>
      </c>
      <c r="F45" s="58">
        <f t="shared" si="1"/>
        <v>16.054140127388536</v>
      </c>
      <c r="G45" s="41">
        <v>4</v>
      </c>
      <c r="H45" s="60">
        <v>11.9</v>
      </c>
      <c r="I45" s="41">
        <v>4</v>
      </c>
      <c r="J45" s="67"/>
    </row>
    <row r="46" spans="1:10" ht="16.5" thickBot="1">
      <c r="A46" s="20"/>
      <c r="B46" s="20" t="s">
        <v>42</v>
      </c>
      <c r="C46" s="28" t="s">
        <v>8</v>
      </c>
      <c r="D46" s="29">
        <v>63</v>
      </c>
      <c r="E46" s="19">
        <f t="shared" si="0"/>
        <v>20.063694267515924</v>
      </c>
      <c r="F46" s="58">
        <f t="shared" si="1"/>
        <v>3.1600318471337583</v>
      </c>
      <c r="G46" s="29">
        <v>13</v>
      </c>
      <c r="H46" s="60">
        <v>9.5</v>
      </c>
      <c r="I46" s="29">
        <v>6</v>
      </c>
      <c r="J46" s="67"/>
    </row>
    <row r="47" spans="1:10" ht="16.5" thickBot="1">
      <c r="A47" s="32">
        <v>5</v>
      </c>
      <c r="B47" s="30" t="s">
        <v>19</v>
      </c>
      <c r="C47" s="31" t="s">
        <v>46</v>
      </c>
      <c r="D47" s="32">
        <v>84</v>
      </c>
      <c r="E47" s="19">
        <f t="shared" si="0"/>
        <v>26.751592356687897</v>
      </c>
      <c r="F47" s="58">
        <f t="shared" si="1"/>
        <v>5.6178343949044587</v>
      </c>
      <c r="G47" s="32">
        <v>8</v>
      </c>
      <c r="H47" s="60">
        <v>12.8</v>
      </c>
      <c r="I47" s="32">
        <v>7</v>
      </c>
      <c r="J47" s="67"/>
    </row>
    <row r="48" spans="1:10" ht="16.5" thickBot="1">
      <c r="A48" s="20"/>
      <c r="B48" s="20" t="s">
        <v>19</v>
      </c>
      <c r="C48" s="28" t="s">
        <v>46</v>
      </c>
      <c r="D48" s="29">
        <v>63</v>
      </c>
      <c r="E48" s="19">
        <f t="shared" si="0"/>
        <v>20.063694267515924</v>
      </c>
      <c r="F48" s="58">
        <f t="shared" si="1"/>
        <v>3.1600318471337583</v>
      </c>
      <c r="G48" s="29">
        <v>7</v>
      </c>
      <c r="H48" s="60">
        <v>13</v>
      </c>
      <c r="I48" s="29">
        <v>6</v>
      </c>
      <c r="J48" s="67"/>
    </row>
    <row r="49" spans="1:10" ht="16.5" thickBot="1">
      <c r="A49" s="20"/>
      <c r="B49" s="24" t="s">
        <v>21</v>
      </c>
      <c r="C49" s="27" t="s">
        <v>22</v>
      </c>
      <c r="D49" s="26">
        <v>72</v>
      </c>
      <c r="E49" s="19">
        <f t="shared" si="0"/>
        <v>22.929936305732483</v>
      </c>
      <c r="F49" s="58">
        <f t="shared" si="1"/>
        <v>4.1273885350318471</v>
      </c>
      <c r="G49" s="26">
        <v>4</v>
      </c>
      <c r="H49" s="60">
        <v>14</v>
      </c>
      <c r="I49" s="26">
        <v>8</v>
      </c>
      <c r="J49" s="67"/>
    </row>
    <row r="50" spans="1:10" ht="16.5" thickBot="1">
      <c r="A50" s="20"/>
      <c r="B50" s="24" t="s">
        <v>19</v>
      </c>
      <c r="C50" s="27" t="s">
        <v>46</v>
      </c>
      <c r="D50" s="26">
        <v>63</v>
      </c>
      <c r="E50" s="19">
        <f t="shared" si="0"/>
        <v>20.063694267515924</v>
      </c>
      <c r="F50" s="58">
        <f t="shared" si="1"/>
        <v>3.1600318471337583</v>
      </c>
      <c r="G50" s="26">
        <v>5</v>
      </c>
      <c r="H50" s="60">
        <v>11.5</v>
      </c>
      <c r="I50" s="26">
        <v>6</v>
      </c>
      <c r="J50" s="67"/>
    </row>
    <row r="51" spans="1:10" ht="16.5" thickBot="1">
      <c r="A51" s="20"/>
      <c r="B51" s="24" t="s">
        <v>17</v>
      </c>
      <c r="C51" s="27" t="s">
        <v>18</v>
      </c>
      <c r="D51" s="26">
        <v>83</v>
      </c>
      <c r="E51" s="19">
        <f t="shared" si="0"/>
        <v>26.433121019108277</v>
      </c>
      <c r="F51" s="58">
        <f t="shared" si="1"/>
        <v>5.4848726114649677</v>
      </c>
      <c r="G51" s="26">
        <v>4</v>
      </c>
      <c r="H51" s="60">
        <v>15</v>
      </c>
      <c r="I51" s="26">
        <v>8</v>
      </c>
      <c r="J51" s="67"/>
    </row>
    <row r="52" spans="1:10" ht="16.5" thickBot="1">
      <c r="A52" s="20"/>
      <c r="B52" s="24" t="s">
        <v>17</v>
      </c>
      <c r="C52" s="27" t="s">
        <v>18</v>
      </c>
      <c r="D52" s="26">
        <v>63</v>
      </c>
      <c r="E52" s="19">
        <f t="shared" si="0"/>
        <v>20.063694267515924</v>
      </c>
      <c r="F52" s="58">
        <f t="shared" si="1"/>
        <v>3.1600318471337583</v>
      </c>
      <c r="G52" s="26">
        <v>4</v>
      </c>
      <c r="H52" s="60">
        <v>14</v>
      </c>
      <c r="I52" s="26">
        <v>6</v>
      </c>
      <c r="J52" s="67"/>
    </row>
    <row r="53" spans="1:10" ht="16.5" thickBot="1">
      <c r="A53" s="20"/>
      <c r="B53" s="24" t="s">
        <v>19</v>
      </c>
      <c r="C53" s="27" t="s">
        <v>46</v>
      </c>
      <c r="D53" s="26">
        <v>63</v>
      </c>
      <c r="E53" s="19">
        <f t="shared" si="0"/>
        <v>20.063694267515924</v>
      </c>
      <c r="F53" s="58">
        <f t="shared" si="1"/>
        <v>3.1600318471337583</v>
      </c>
      <c r="G53" s="26">
        <v>3</v>
      </c>
      <c r="H53" s="60">
        <v>16.8</v>
      </c>
      <c r="I53" s="26">
        <v>10</v>
      </c>
      <c r="J53" s="67"/>
    </row>
    <row r="54" spans="1:10" ht="16.5" thickBot="1">
      <c r="A54" s="20"/>
      <c r="B54" s="24" t="s">
        <v>21</v>
      </c>
      <c r="C54" s="27" t="s">
        <v>22</v>
      </c>
      <c r="D54" s="26">
        <v>67</v>
      </c>
      <c r="E54" s="19">
        <f t="shared" si="0"/>
        <v>21.337579617834393</v>
      </c>
      <c r="F54" s="58">
        <f t="shared" si="1"/>
        <v>3.5740445859872607</v>
      </c>
      <c r="G54" s="26">
        <v>5</v>
      </c>
      <c r="H54" s="60">
        <v>12</v>
      </c>
      <c r="I54" s="26">
        <v>7</v>
      </c>
    </row>
    <row r="55" spans="1:10" ht="16.5" thickBot="1">
      <c r="A55" s="20"/>
      <c r="B55" s="24" t="s">
        <v>3</v>
      </c>
      <c r="C55" s="27" t="s">
        <v>4</v>
      </c>
      <c r="D55" s="26">
        <v>110</v>
      </c>
      <c r="E55" s="19">
        <f t="shared" si="0"/>
        <v>35.031847133757964</v>
      </c>
      <c r="F55" s="58">
        <f t="shared" si="1"/>
        <v>9.6337579617834415</v>
      </c>
      <c r="G55" s="26">
        <v>8</v>
      </c>
      <c r="H55" s="60">
        <v>12</v>
      </c>
      <c r="I55" s="26">
        <v>3.5</v>
      </c>
    </row>
    <row r="56" spans="1:10" ht="16.5" thickBot="1">
      <c r="A56" s="42"/>
      <c r="B56" s="42" t="s">
        <v>3</v>
      </c>
      <c r="C56" s="43" t="s">
        <v>4</v>
      </c>
      <c r="D56" s="44">
        <v>135</v>
      </c>
      <c r="E56" s="19">
        <f t="shared" si="0"/>
        <v>42.993630573248403</v>
      </c>
      <c r="F56" s="58">
        <f t="shared" si="1"/>
        <v>14.510350318471335</v>
      </c>
      <c r="G56" s="44">
        <v>6</v>
      </c>
      <c r="H56" s="60">
        <v>13.6</v>
      </c>
      <c r="I56" s="44">
        <v>4</v>
      </c>
    </row>
    <row r="59" spans="1:10">
      <c r="A59" s="85" t="s">
        <v>35</v>
      </c>
      <c r="B59" s="85"/>
      <c r="C59" s="85"/>
      <c r="D59" s="85"/>
      <c r="E59" s="85"/>
    </row>
    <row r="60" spans="1:10" ht="15.75" thickBot="1">
      <c r="E60" t="s">
        <v>47</v>
      </c>
    </row>
    <row r="61" spans="1:10">
      <c r="A61" s="77" t="s">
        <v>37</v>
      </c>
      <c r="B61" s="77" t="s">
        <v>38</v>
      </c>
      <c r="C61" s="77" t="s">
        <v>39</v>
      </c>
      <c r="D61" s="77" t="s">
        <v>40</v>
      </c>
      <c r="E61" s="77" t="s">
        <v>41</v>
      </c>
      <c r="F61" s="81" t="s">
        <v>54</v>
      </c>
      <c r="G61" s="77" t="s">
        <v>55</v>
      </c>
      <c r="H61" s="78" t="s">
        <v>81</v>
      </c>
      <c r="I61" s="61" t="s">
        <v>78</v>
      </c>
    </row>
    <row r="62" spans="1:10" ht="29.25">
      <c r="A62" s="78"/>
      <c r="B62" s="78"/>
      <c r="C62" s="78"/>
      <c r="D62" s="78"/>
      <c r="E62" s="78"/>
      <c r="F62" s="81"/>
      <c r="G62" s="78"/>
      <c r="H62" s="78"/>
      <c r="I62" s="62" t="s">
        <v>79</v>
      </c>
    </row>
    <row r="63" spans="1:10">
      <c r="A63" s="78"/>
      <c r="B63" s="78"/>
      <c r="C63" s="78"/>
      <c r="D63" s="78"/>
      <c r="E63" s="78"/>
      <c r="F63" s="81"/>
      <c r="G63" s="78"/>
      <c r="H63" s="78"/>
      <c r="I63" s="62" t="s">
        <v>80</v>
      </c>
    </row>
    <row r="64" spans="1:10" ht="15.75" thickBot="1">
      <c r="A64" s="78"/>
      <c r="B64" s="78"/>
      <c r="C64" s="78"/>
      <c r="D64" s="78"/>
      <c r="E64" s="78"/>
      <c r="F64" s="81"/>
      <c r="G64" s="78"/>
      <c r="H64" s="79"/>
      <c r="I64" s="63"/>
    </row>
    <row r="65" spans="1:9" ht="15.75" thickBot="1">
      <c r="A65" s="32">
        <v>1</v>
      </c>
      <c r="B65" s="30" t="s">
        <v>3</v>
      </c>
      <c r="C65" s="30" t="s">
        <v>4</v>
      </c>
      <c r="D65" s="32">
        <v>135</v>
      </c>
      <c r="E65" s="45">
        <f>D65/3.14</f>
        <v>42.993630573248403</v>
      </c>
      <c r="F65" s="58">
        <f>0.25*3.14*(E65*E65)/100</f>
        <v>14.510350318471335</v>
      </c>
      <c r="G65" s="32">
        <v>8</v>
      </c>
      <c r="H65" s="68">
        <v>14</v>
      </c>
      <c r="I65" s="32">
        <v>8</v>
      </c>
    </row>
    <row r="66" spans="1:9" ht="15.75" thickBot="1">
      <c r="A66" s="46"/>
      <c r="B66" s="47" t="s">
        <v>5</v>
      </c>
      <c r="C66" s="47" t="s">
        <v>6</v>
      </c>
      <c r="D66" s="46">
        <v>75</v>
      </c>
      <c r="E66" s="45">
        <f t="shared" ref="E66:E107" si="2">D66/3.14</f>
        <v>23.885350318471335</v>
      </c>
      <c r="F66" s="58">
        <f t="shared" ref="F66:F107" si="3">0.25*3.14*(E66*E66)/100</f>
        <v>4.4785031847133743</v>
      </c>
      <c r="G66" s="46">
        <v>4</v>
      </c>
      <c r="H66" s="69">
        <v>9.4</v>
      </c>
      <c r="I66" s="46">
        <v>3</v>
      </c>
    </row>
    <row r="67" spans="1:9" ht="15.75" thickBot="1">
      <c r="A67" s="29"/>
      <c r="B67" s="24" t="s">
        <v>3</v>
      </c>
      <c r="C67" s="24" t="s">
        <v>4</v>
      </c>
      <c r="D67" s="26">
        <v>180</v>
      </c>
      <c r="E67" s="45">
        <f t="shared" si="2"/>
        <v>57.324840764331206</v>
      </c>
      <c r="F67" s="58">
        <f t="shared" si="3"/>
        <v>25.796178343949041</v>
      </c>
      <c r="G67" s="26">
        <v>10</v>
      </c>
      <c r="H67" s="69">
        <v>15.6</v>
      </c>
      <c r="I67" s="26">
        <v>10</v>
      </c>
    </row>
    <row r="68" spans="1:9" ht="15.75" thickBot="1">
      <c r="A68" s="29"/>
      <c r="B68" s="24" t="s">
        <v>15</v>
      </c>
      <c r="C68" s="24" t="s">
        <v>16</v>
      </c>
      <c r="D68" s="26">
        <v>75</v>
      </c>
      <c r="E68" s="45">
        <f t="shared" si="2"/>
        <v>23.885350318471335</v>
      </c>
      <c r="F68" s="58">
        <f t="shared" si="3"/>
        <v>4.4785031847133743</v>
      </c>
      <c r="G68" s="26">
        <v>4</v>
      </c>
      <c r="H68" s="69">
        <v>14</v>
      </c>
      <c r="I68" s="26">
        <v>10</v>
      </c>
    </row>
    <row r="69" spans="1:9" ht="15.75" thickBot="1">
      <c r="A69" s="29"/>
      <c r="B69" s="24" t="s">
        <v>3</v>
      </c>
      <c r="C69" s="24" t="s">
        <v>4</v>
      </c>
      <c r="D69" s="26">
        <v>119</v>
      </c>
      <c r="E69" s="45">
        <f t="shared" si="2"/>
        <v>37.898089171974519</v>
      </c>
      <c r="F69" s="58">
        <f t="shared" si="3"/>
        <v>11.27468152866242</v>
      </c>
      <c r="G69" s="26">
        <v>7</v>
      </c>
      <c r="H69" s="69">
        <v>13</v>
      </c>
      <c r="I69" s="26">
        <v>9</v>
      </c>
    </row>
    <row r="70" spans="1:9" ht="15.75" thickBot="1">
      <c r="A70" s="29"/>
      <c r="B70" s="24" t="s">
        <v>3</v>
      </c>
      <c r="C70" s="24" t="s">
        <v>4</v>
      </c>
      <c r="D70" s="26">
        <v>127</v>
      </c>
      <c r="E70" s="45">
        <f t="shared" si="2"/>
        <v>40.445859872611464</v>
      </c>
      <c r="F70" s="58">
        <f t="shared" si="3"/>
        <v>12.841560509554141</v>
      </c>
      <c r="G70" s="26">
        <v>8</v>
      </c>
      <c r="H70" s="69">
        <v>14.8</v>
      </c>
      <c r="I70" s="26">
        <v>10</v>
      </c>
    </row>
    <row r="71" spans="1:9" ht="15.75" thickBot="1">
      <c r="A71" s="29"/>
      <c r="B71" s="24" t="s">
        <v>19</v>
      </c>
      <c r="C71" s="24" t="s">
        <v>46</v>
      </c>
      <c r="D71" s="26">
        <v>66</v>
      </c>
      <c r="E71" s="45">
        <f t="shared" si="2"/>
        <v>21.019108280254777</v>
      </c>
      <c r="F71" s="58">
        <f t="shared" si="3"/>
        <v>3.4681528662420384</v>
      </c>
      <c r="G71" s="26">
        <v>4</v>
      </c>
      <c r="H71" s="69">
        <v>10</v>
      </c>
      <c r="I71" s="26">
        <v>7</v>
      </c>
    </row>
    <row r="72" spans="1:9" ht="15.75" thickBot="1">
      <c r="A72" s="29"/>
      <c r="B72" s="20" t="s">
        <v>17</v>
      </c>
      <c r="C72" s="20" t="s">
        <v>18</v>
      </c>
      <c r="D72" s="29">
        <v>302</v>
      </c>
      <c r="E72" s="45">
        <f t="shared" si="2"/>
        <v>96.178343949044589</v>
      </c>
      <c r="F72" s="58">
        <f t="shared" si="3"/>
        <v>72.614649681528675</v>
      </c>
      <c r="G72" s="29">
        <v>14</v>
      </c>
      <c r="H72" s="69">
        <v>18</v>
      </c>
      <c r="I72" s="29">
        <v>7</v>
      </c>
    </row>
    <row r="73" spans="1:9" ht="15.75" thickBot="1">
      <c r="A73" s="32">
        <v>2</v>
      </c>
      <c r="B73" s="30" t="s">
        <v>3</v>
      </c>
      <c r="C73" s="30" t="s">
        <v>4</v>
      </c>
      <c r="D73" s="32">
        <v>75</v>
      </c>
      <c r="E73" s="45">
        <f t="shared" si="2"/>
        <v>23.885350318471335</v>
      </c>
      <c r="F73" s="58">
        <f t="shared" si="3"/>
        <v>4.4785031847133743</v>
      </c>
      <c r="G73" s="32">
        <v>5</v>
      </c>
      <c r="H73" s="69">
        <v>14.5</v>
      </c>
      <c r="I73" s="32">
        <v>10</v>
      </c>
    </row>
    <row r="74" spans="1:9" ht="15.75" thickBot="1">
      <c r="A74" s="29"/>
      <c r="B74" s="20" t="s">
        <v>23</v>
      </c>
      <c r="C74" s="20" t="s">
        <v>48</v>
      </c>
      <c r="D74" s="29">
        <v>158</v>
      </c>
      <c r="E74" s="45">
        <f t="shared" si="2"/>
        <v>50.318471337579616</v>
      </c>
      <c r="F74" s="58">
        <f t="shared" si="3"/>
        <v>19.875796178343947</v>
      </c>
      <c r="G74" s="29">
        <v>8</v>
      </c>
      <c r="H74" s="69">
        <v>16</v>
      </c>
      <c r="I74" s="29">
        <v>11</v>
      </c>
    </row>
    <row r="75" spans="1:9" ht="15.75" thickBot="1">
      <c r="A75" s="29"/>
      <c r="B75" s="24" t="s">
        <v>23</v>
      </c>
      <c r="C75" s="24" t="s">
        <v>48</v>
      </c>
      <c r="D75" s="26">
        <v>110</v>
      </c>
      <c r="E75" s="45">
        <f t="shared" si="2"/>
        <v>35.031847133757964</v>
      </c>
      <c r="F75" s="58">
        <f t="shared" si="3"/>
        <v>9.6337579617834415</v>
      </c>
      <c r="G75" s="26">
        <v>7</v>
      </c>
      <c r="H75" s="69">
        <v>14</v>
      </c>
      <c r="I75" s="26">
        <v>10</v>
      </c>
    </row>
    <row r="76" spans="1:9" ht="15.75" thickBot="1">
      <c r="A76" s="29"/>
      <c r="B76" s="24" t="s">
        <v>9</v>
      </c>
      <c r="C76" s="24" t="s">
        <v>43</v>
      </c>
      <c r="D76" s="26">
        <v>77</v>
      </c>
      <c r="E76" s="45">
        <f t="shared" si="2"/>
        <v>24.522292993630572</v>
      </c>
      <c r="F76" s="58">
        <f t="shared" si="3"/>
        <v>4.7205414012738851</v>
      </c>
      <c r="G76" s="26">
        <v>6</v>
      </c>
      <c r="H76" s="69">
        <v>8.4</v>
      </c>
      <c r="I76" s="26">
        <v>1.5</v>
      </c>
    </row>
    <row r="77" spans="1:9" ht="15.75" thickBot="1">
      <c r="A77" s="29"/>
      <c r="B77" s="24" t="s">
        <v>23</v>
      </c>
      <c r="C77" s="24" t="s">
        <v>48</v>
      </c>
      <c r="D77" s="26">
        <v>168</v>
      </c>
      <c r="E77" s="45">
        <f t="shared" si="2"/>
        <v>53.503184713375795</v>
      </c>
      <c r="F77" s="58">
        <f t="shared" si="3"/>
        <v>22.471337579617835</v>
      </c>
      <c r="G77" s="26">
        <v>12</v>
      </c>
      <c r="H77" s="69">
        <v>14</v>
      </c>
      <c r="I77" s="26">
        <v>9</v>
      </c>
    </row>
    <row r="78" spans="1:9" ht="15.75" thickBot="1">
      <c r="A78" s="29"/>
      <c r="B78" s="24" t="s">
        <v>5</v>
      </c>
      <c r="C78" s="24" t="s">
        <v>6</v>
      </c>
      <c r="D78" s="26">
        <v>136</v>
      </c>
      <c r="E78" s="45">
        <f t="shared" si="2"/>
        <v>43.312101910828027</v>
      </c>
      <c r="F78" s="58">
        <f t="shared" si="3"/>
        <v>14.726114649681531</v>
      </c>
      <c r="G78" s="26">
        <v>10</v>
      </c>
      <c r="H78" s="69">
        <v>16</v>
      </c>
      <c r="I78" s="26">
        <v>12</v>
      </c>
    </row>
    <row r="79" spans="1:9" ht="15.75" thickBot="1">
      <c r="A79" s="29"/>
      <c r="B79" s="24" t="s">
        <v>3</v>
      </c>
      <c r="C79" s="24" t="s">
        <v>4</v>
      </c>
      <c r="D79" s="26">
        <v>170</v>
      </c>
      <c r="E79" s="45">
        <f t="shared" si="2"/>
        <v>54.140127388535028</v>
      </c>
      <c r="F79" s="58">
        <f t="shared" si="3"/>
        <v>23.009554140127388</v>
      </c>
      <c r="G79" s="26">
        <v>10</v>
      </c>
      <c r="H79" s="69">
        <v>11.4</v>
      </c>
      <c r="I79" s="26">
        <v>8</v>
      </c>
    </row>
    <row r="80" spans="1:9" ht="15.75" thickBot="1">
      <c r="A80" s="29"/>
      <c r="B80" s="24" t="s">
        <v>11</v>
      </c>
      <c r="C80" s="24" t="s">
        <v>12</v>
      </c>
      <c r="D80" s="26">
        <v>105</v>
      </c>
      <c r="E80" s="45">
        <f t="shared" si="2"/>
        <v>33.439490445859875</v>
      </c>
      <c r="F80" s="58">
        <f t="shared" si="3"/>
        <v>8.7778662420382165</v>
      </c>
      <c r="G80" s="26">
        <v>8</v>
      </c>
      <c r="H80" s="69">
        <v>15.6</v>
      </c>
      <c r="I80" s="26">
        <v>12</v>
      </c>
    </row>
    <row r="81" spans="1:9" ht="15.75" thickBot="1">
      <c r="A81" s="29"/>
      <c r="B81" s="20" t="s">
        <v>3</v>
      </c>
      <c r="C81" s="20" t="s">
        <v>4</v>
      </c>
      <c r="D81" s="29">
        <v>120</v>
      </c>
      <c r="E81" s="45">
        <f t="shared" si="2"/>
        <v>38.216560509554135</v>
      </c>
      <c r="F81" s="58">
        <f t="shared" si="3"/>
        <v>11.464968152866241</v>
      </c>
      <c r="G81" s="29">
        <v>11</v>
      </c>
      <c r="H81" s="69">
        <v>13.6</v>
      </c>
      <c r="I81" s="29">
        <v>10</v>
      </c>
    </row>
    <row r="82" spans="1:9" ht="15.75" thickBot="1">
      <c r="A82" s="32">
        <v>3</v>
      </c>
      <c r="B82" s="30" t="s">
        <v>19</v>
      </c>
      <c r="C82" s="30" t="s">
        <v>46</v>
      </c>
      <c r="D82" s="32">
        <v>138</v>
      </c>
      <c r="E82" s="45">
        <f t="shared" si="2"/>
        <v>43.949044585987259</v>
      </c>
      <c r="F82" s="58">
        <f t="shared" si="3"/>
        <v>15.162420382165605</v>
      </c>
      <c r="G82" s="32">
        <v>9</v>
      </c>
      <c r="H82" s="69">
        <v>16</v>
      </c>
      <c r="I82" s="32">
        <v>4</v>
      </c>
    </row>
    <row r="83" spans="1:9" ht="15.75" thickBot="1">
      <c r="A83" s="29"/>
      <c r="B83" s="20" t="s">
        <v>3</v>
      </c>
      <c r="C83" s="20" t="s">
        <v>4</v>
      </c>
      <c r="D83" s="29">
        <v>140</v>
      </c>
      <c r="E83" s="45">
        <f t="shared" si="2"/>
        <v>44.585987261146492</v>
      </c>
      <c r="F83" s="58">
        <f t="shared" si="3"/>
        <v>15.605095541401273</v>
      </c>
      <c r="G83" s="29">
        <v>8</v>
      </c>
      <c r="H83" s="69">
        <v>16</v>
      </c>
      <c r="I83" s="29">
        <v>13</v>
      </c>
    </row>
    <row r="84" spans="1:9" ht="15.75" thickBot="1">
      <c r="A84" s="29"/>
      <c r="B84" s="24" t="s">
        <v>42</v>
      </c>
      <c r="C84" s="24" t="s">
        <v>8</v>
      </c>
      <c r="D84" s="26">
        <v>65</v>
      </c>
      <c r="E84" s="45">
        <f t="shared" si="2"/>
        <v>20.700636942675157</v>
      </c>
      <c r="F84" s="58">
        <f t="shared" si="3"/>
        <v>3.3638535031847128</v>
      </c>
      <c r="G84" s="26">
        <v>5</v>
      </c>
      <c r="H84" s="69">
        <v>15.6</v>
      </c>
      <c r="I84" s="26">
        <v>12</v>
      </c>
    </row>
    <row r="85" spans="1:9" ht="15.75" thickBot="1">
      <c r="A85" s="29"/>
      <c r="B85" s="24" t="s">
        <v>19</v>
      </c>
      <c r="C85" s="24" t="s">
        <v>46</v>
      </c>
      <c r="D85" s="26">
        <v>83</v>
      </c>
      <c r="E85" s="45">
        <f t="shared" si="2"/>
        <v>26.433121019108277</v>
      </c>
      <c r="F85" s="58">
        <f t="shared" si="3"/>
        <v>5.4848726114649677</v>
      </c>
      <c r="G85" s="26">
        <v>6</v>
      </c>
      <c r="H85" s="69">
        <v>11.4</v>
      </c>
      <c r="I85" s="26">
        <v>8</v>
      </c>
    </row>
    <row r="86" spans="1:9" ht="15.75" thickBot="1">
      <c r="A86" s="29"/>
      <c r="B86" s="24" t="s">
        <v>19</v>
      </c>
      <c r="C86" s="24" t="s">
        <v>46</v>
      </c>
      <c r="D86" s="26">
        <v>80</v>
      </c>
      <c r="E86" s="45">
        <f t="shared" si="2"/>
        <v>25.477707006369425</v>
      </c>
      <c r="F86" s="58">
        <f t="shared" si="3"/>
        <v>5.0955414012738842</v>
      </c>
      <c r="G86" s="26">
        <v>8</v>
      </c>
      <c r="H86" s="69">
        <v>9</v>
      </c>
      <c r="I86" s="26">
        <v>2</v>
      </c>
    </row>
    <row r="87" spans="1:9" ht="15.75" thickBot="1">
      <c r="A87" s="29"/>
      <c r="B87" s="24" t="s">
        <v>42</v>
      </c>
      <c r="C87" s="24" t="s">
        <v>8</v>
      </c>
      <c r="D87" s="26">
        <v>117</v>
      </c>
      <c r="E87" s="45">
        <f t="shared" si="2"/>
        <v>37.261146496815286</v>
      </c>
      <c r="F87" s="58">
        <f t="shared" si="3"/>
        <v>10.898885350318471</v>
      </c>
      <c r="G87" s="26">
        <v>9</v>
      </c>
      <c r="H87" s="69">
        <v>15</v>
      </c>
      <c r="I87" s="26">
        <v>8</v>
      </c>
    </row>
    <row r="88" spans="1:9" ht="15.75" thickBot="1">
      <c r="A88" s="29"/>
      <c r="B88" s="24" t="s">
        <v>3</v>
      </c>
      <c r="C88" s="24" t="s">
        <v>4</v>
      </c>
      <c r="D88" s="26">
        <v>64</v>
      </c>
      <c r="E88" s="45">
        <f t="shared" si="2"/>
        <v>20.38216560509554</v>
      </c>
      <c r="F88" s="58">
        <f t="shared" si="3"/>
        <v>3.2611464968152863</v>
      </c>
      <c r="G88" s="26">
        <v>8</v>
      </c>
      <c r="H88" s="69">
        <v>12</v>
      </c>
      <c r="I88" s="26">
        <v>6</v>
      </c>
    </row>
    <row r="89" spans="1:9" ht="15.75" thickBot="1">
      <c r="A89" s="29"/>
      <c r="B89" s="24" t="s">
        <v>3</v>
      </c>
      <c r="C89" s="24" t="s">
        <v>4</v>
      </c>
      <c r="D89" s="26">
        <v>185</v>
      </c>
      <c r="E89" s="45">
        <f t="shared" si="2"/>
        <v>58.917197452229296</v>
      </c>
      <c r="F89" s="58">
        <f t="shared" si="3"/>
        <v>27.249203821656053</v>
      </c>
      <c r="G89" s="26">
        <v>10</v>
      </c>
      <c r="H89" s="69">
        <v>14.8</v>
      </c>
      <c r="I89" s="26">
        <v>10</v>
      </c>
    </row>
    <row r="90" spans="1:9" ht="15.75" thickBot="1">
      <c r="A90" s="29"/>
      <c r="B90" s="24" t="s">
        <v>3</v>
      </c>
      <c r="C90" s="24" t="s">
        <v>4</v>
      </c>
      <c r="D90" s="26">
        <v>188</v>
      </c>
      <c r="E90" s="45">
        <f t="shared" si="2"/>
        <v>59.872611464968152</v>
      </c>
      <c r="F90" s="58">
        <f t="shared" si="3"/>
        <v>28.140127388535035</v>
      </c>
      <c r="G90" s="26">
        <v>10</v>
      </c>
      <c r="H90" s="69">
        <v>20</v>
      </c>
      <c r="I90" s="26">
        <v>8</v>
      </c>
    </row>
    <row r="91" spans="1:9" ht="15.75" thickBot="1">
      <c r="A91" s="29"/>
      <c r="B91" s="24" t="s">
        <v>42</v>
      </c>
      <c r="C91" s="24" t="s">
        <v>8</v>
      </c>
      <c r="D91" s="26">
        <v>180</v>
      </c>
      <c r="E91" s="45">
        <f t="shared" si="2"/>
        <v>57.324840764331206</v>
      </c>
      <c r="F91" s="58">
        <f t="shared" si="3"/>
        <v>25.796178343949041</v>
      </c>
      <c r="G91" s="26">
        <v>9</v>
      </c>
      <c r="H91" s="69">
        <v>18</v>
      </c>
      <c r="I91" s="26">
        <v>9</v>
      </c>
    </row>
    <row r="92" spans="1:9" ht="15.75" thickBot="1">
      <c r="A92" s="29"/>
      <c r="B92" s="20" t="s">
        <v>19</v>
      </c>
      <c r="C92" s="20" t="s">
        <v>46</v>
      </c>
      <c r="D92" s="29">
        <v>95</v>
      </c>
      <c r="E92" s="45">
        <f t="shared" si="2"/>
        <v>30.254777070063692</v>
      </c>
      <c r="F92" s="58">
        <f t="shared" si="3"/>
        <v>7.1855095541401273</v>
      </c>
      <c r="G92" s="29">
        <v>8</v>
      </c>
      <c r="H92" s="69">
        <v>15.6</v>
      </c>
      <c r="I92" s="29">
        <v>12</v>
      </c>
    </row>
    <row r="93" spans="1:9" ht="15.75" thickBot="1">
      <c r="A93" s="32">
        <v>4</v>
      </c>
      <c r="B93" s="30" t="s">
        <v>3</v>
      </c>
      <c r="C93" s="30" t="s">
        <v>4</v>
      </c>
      <c r="D93" s="32">
        <v>210</v>
      </c>
      <c r="E93" s="45">
        <f t="shared" si="2"/>
        <v>66.878980891719749</v>
      </c>
      <c r="F93" s="58">
        <f t="shared" si="3"/>
        <v>35.111464968152866</v>
      </c>
      <c r="G93" s="32">
        <v>12</v>
      </c>
      <c r="H93" s="69">
        <v>17</v>
      </c>
      <c r="I93" s="32">
        <v>10</v>
      </c>
    </row>
    <row r="94" spans="1:9" ht="15.75" thickBot="1">
      <c r="A94" s="29"/>
      <c r="B94" s="20" t="s">
        <v>5</v>
      </c>
      <c r="C94" s="20" t="s">
        <v>6</v>
      </c>
      <c r="D94" s="29">
        <v>72</v>
      </c>
      <c r="E94" s="45">
        <f t="shared" si="2"/>
        <v>22.929936305732483</v>
      </c>
      <c r="F94" s="58">
        <f t="shared" si="3"/>
        <v>4.1273885350318471</v>
      </c>
      <c r="G94" s="29">
        <v>8</v>
      </c>
      <c r="H94" s="69">
        <v>10</v>
      </c>
      <c r="I94" s="29">
        <v>7</v>
      </c>
    </row>
    <row r="95" spans="1:9" ht="15.75" thickBot="1">
      <c r="A95" s="29"/>
      <c r="B95" s="24" t="s">
        <v>44</v>
      </c>
      <c r="C95" s="24" t="s">
        <v>14</v>
      </c>
      <c r="D95" s="26">
        <v>70</v>
      </c>
      <c r="E95" s="45">
        <f t="shared" si="2"/>
        <v>22.292993630573246</v>
      </c>
      <c r="F95" s="58">
        <f t="shared" si="3"/>
        <v>3.9012738853503182</v>
      </c>
      <c r="G95" s="26">
        <v>12</v>
      </c>
      <c r="H95" s="69">
        <v>16.8</v>
      </c>
      <c r="I95" s="26">
        <v>10</v>
      </c>
    </row>
    <row r="96" spans="1:9" ht="15.75" thickBot="1">
      <c r="A96" s="29"/>
      <c r="B96" s="24" t="s">
        <v>42</v>
      </c>
      <c r="C96" s="24" t="s">
        <v>8</v>
      </c>
      <c r="D96" s="26">
        <v>166</v>
      </c>
      <c r="E96" s="45">
        <f t="shared" si="2"/>
        <v>52.866242038216555</v>
      </c>
      <c r="F96" s="58">
        <f t="shared" si="3"/>
        <v>21.939490445859871</v>
      </c>
      <c r="G96" s="26">
        <v>9</v>
      </c>
      <c r="H96" s="69">
        <v>14</v>
      </c>
      <c r="I96" s="26">
        <v>8</v>
      </c>
    </row>
    <row r="97" spans="1:9" ht="15.75" thickBot="1">
      <c r="A97" s="29"/>
      <c r="B97" s="24" t="s">
        <v>5</v>
      </c>
      <c r="C97" s="24" t="s">
        <v>6</v>
      </c>
      <c r="D97" s="26">
        <v>90</v>
      </c>
      <c r="E97" s="45">
        <f t="shared" si="2"/>
        <v>28.662420382165603</v>
      </c>
      <c r="F97" s="58">
        <f t="shared" si="3"/>
        <v>6.4490445859872603</v>
      </c>
      <c r="G97" s="26">
        <v>10</v>
      </c>
      <c r="H97" s="69">
        <v>13.6</v>
      </c>
      <c r="I97" s="26">
        <v>10</v>
      </c>
    </row>
    <row r="98" spans="1:9" ht="15.75" thickBot="1">
      <c r="A98" s="29"/>
      <c r="B98" s="24" t="s">
        <v>19</v>
      </c>
      <c r="C98" s="24" t="s">
        <v>46</v>
      </c>
      <c r="D98" s="26">
        <v>102</v>
      </c>
      <c r="E98" s="45">
        <f t="shared" si="2"/>
        <v>32.484076433121018</v>
      </c>
      <c r="F98" s="58">
        <f t="shared" si="3"/>
        <v>8.2834394904458595</v>
      </c>
      <c r="G98" s="26">
        <v>12</v>
      </c>
      <c r="H98" s="69">
        <v>16</v>
      </c>
      <c r="I98" s="26">
        <v>12</v>
      </c>
    </row>
    <row r="99" spans="1:9" ht="15.75" thickBot="1">
      <c r="A99" s="29"/>
      <c r="B99" s="24" t="s">
        <v>3</v>
      </c>
      <c r="C99" s="24" t="s">
        <v>4</v>
      </c>
      <c r="D99" s="26">
        <v>112</v>
      </c>
      <c r="E99" s="45">
        <f t="shared" si="2"/>
        <v>35.668789808917197</v>
      </c>
      <c r="F99" s="58">
        <f t="shared" si="3"/>
        <v>9.9872611464968148</v>
      </c>
      <c r="G99" s="29">
        <v>6</v>
      </c>
      <c r="H99" s="69">
        <v>15.8</v>
      </c>
      <c r="I99" s="29">
        <v>11</v>
      </c>
    </row>
    <row r="100" spans="1:9" ht="15.75" thickBot="1">
      <c r="A100" s="29"/>
      <c r="B100" s="20" t="s">
        <v>19</v>
      </c>
      <c r="C100" s="20" t="s">
        <v>46</v>
      </c>
      <c r="D100" s="29">
        <v>90</v>
      </c>
      <c r="E100" s="45">
        <f t="shared" si="2"/>
        <v>28.662420382165603</v>
      </c>
      <c r="F100" s="58">
        <f t="shared" si="3"/>
        <v>6.4490445859872603</v>
      </c>
      <c r="G100" s="57">
        <v>8</v>
      </c>
      <c r="H100" s="74">
        <v>12</v>
      </c>
      <c r="I100" s="57">
        <v>6</v>
      </c>
    </row>
    <row r="101" spans="1:9" ht="15.75" thickBot="1">
      <c r="A101" s="32">
        <v>5</v>
      </c>
      <c r="B101" s="30" t="s">
        <v>19</v>
      </c>
      <c r="C101" s="30" t="s">
        <v>46</v>
      </c>
      <c r="D101" s="32">
        <v>93</v>
      </c>
      <c r="E101" s="45">
        <f t="shared" si="2"/>
        <v>29.617834394904456</v>
      </c>
      <c r="F101" s="58">
        <f t="shared" si="3"/>
        <v>6.8861464968152859</v>
      </c>
      <c r="G101" s="32">
        <v>8</v>
      </c>
      <c r="H101" s="69">
        <v>13.8</v>
      </c>
      <c r="I101" s="32">
        <v>10</v>
      </c>
    </row>
    <row r="102" spans="1:9" ht="15.75" thickBot="1">
      <c r="A102" s="29"/>
      <c r="B102" s="20" t="s">
        <v>11</v>
      </c>
      <c r="C102" s="20" t="s">
        <v>12</v>
      </c>
      <c r="D102" s="29">
        <v>100</v>
      </c>
      <c r="E102" s="45">
        <f t="shared" si="2"/>
        <v>31.847133757961782</v>
      </c>
      <c r="F102" s="58">
        <f t="shared" si="3"/>
        <v>7.9617834394904445</v>
      </c>
      <c r="G102" s="29">
        <v>9</v>
      </c>
      <c r="H102" s="69">
        <v>13</v>
      </c>
      <c r="I102" s="29">
        <v>3</v>
      </c>
    </row>
    <row r="103" spans="1:9" ht="15.75" thickBot="1">
      <c r="A103" s="29"/>
      <c r="B103" s="24" t="s">
        <v>3</v>
      </c>
      <c r="C103" s="24" t="s">
        <v>4</v>
      </c>
      <c r="D103" s="26">
        <v>253</v>
      </c>
      <c r="E103" s="45">
        <f t="shared" si="2"/>
        <v>80.573248407643305</v>
      </c>
      <c r="F103" s="58">
        <f t="shared" si="3"/>
        <v>50.962579617834393</v>
      </c>
      <c r="G103" s="26">
        <v>15</v>
      </c>
      <c r="H103" s="69">
        <v>21</v>
      </c>
      <c r="I103" s="26">
        <v>15</v>
      </c>
    </row>
    <row r="104" spans="1:9" ht="15.75" thickBot="1">
      <c r="A104" s="29"/>
      <c r="B104" s="24" t="s">
        <v>19</v>
      </c>
      <c r="C104" s="24" t="s">
        <v>46</v>
      </c>
      <c r="D104" s="26">
        <v>90</v>
      </c>
      <c r="E104" s="45">
        <f t="shared" si="2"/>
        <v>28.662420382165603</v>
      </c>
      <c r="F104" s="58">
        <f t="shared" si="3"/>
        <v>6.4490445859872603</v>
      </c>
      <c r="G104" s="26">
        <v>8</v>
      </c>
      <c r="H104" s="69">
        <v>15</v>
      </c>
      <c r="I104" s="26">
        <v>12</v>
      </c>
    </row>
    <row r="105" spans="1:9" ht="15.75" thickBot="1">
      <c r="A105" s="29"/>
      <c r="B105" s="24" t="s">
        <v>3</v>
      </c>
      <c r="C105" s="24" t="s">
        <v>4</v>
      </c>
      <c r="D105" s="26">
        <v>179</v>
      </c>
      <c r="E105" s="45">
        <f t="shared" si="2"/>
        <v>57.00636942675159</v>
      </c>
      <c r="F105" s="58">
        <f t="shared" si="3"/>
        <v>25.510350318471339</v>
      </c>
      <c r="G105" s="26">
        <v>13</v>
      </c>
      <c r="H105" s="69">
        <v>14.5</v>
      </c>
      <c r="I105" s="26">
        <v>8</v>
      </c>
    </row>
    <row r="106" spans="1:9" ht="15.75" thickBot="1">
      <c r="A106" s="29"/>
      <c r="B106" s="24" t="s">
        <v>23</v>
      </c>
      <c r="C106" s="24" t="s">
        <v>48</v>
      </c>
      <c r="D106" s="26">
        <v>135</v>
      </c>
      <c r="E106" s="45">
        <f t="shared" si="2"/>
        <v>42.993630573248403</v>
      </c>
      <c r="F106" s="58">
        <f t="shared" si="3"/>
        <v>14.510350318471335</v>
      </c>
      <c r="G106" s="26">
        <v>9</v>
      </c>
      <c r="H106" s="69">
        <v>15.6</v>
      </c>
      <c r="I106" s="26">
        <v>9</v>
      </c>
    </row>
    <row r="107" spans="1:9" ht="15.75" thickBot="1">
      <c r="A107" s="44"/>
      <c r="B107" s="42" t="s">
        <v>42</v>
      </c>
      <c r="C107" s="42" t="s">
        <v>8</v>
      </c>
      <c r="D107" s="44">
        <v>72</v>
      </c>
      <c r="E107" s="45">
        <f t="shared" si="2"/>
        <v>22.929936305732483</v>
      </c>
      <c r="F107" s="58">
        <f t="shared" si="3"/>
        <v>4.1273885350318471</v>
      </c>
      <c r="G107" s="44">
        <v>8</v>
      </c>
      <c r="H107" s="69">
        <v>13</v>
      </c>
      <c r="I107" s="44">
        <v>9</v>
      </c>
    </row>
    <row r="110" spans="1:9">
      <c r="A110" s="85" t="s">
        <v>35</v>
      </c>
      <c r="B110" s="85"/>
      <c r="C110" s="85"/>
      <c r="D110" s="85"/>
      <c r="E110" s="85"/>
    </row>
    <row r="111" spans="1:9" ht="15.75" thickBot="1">
      <c r="E111" t="s">
        <v>49</v>
      </c>
    </row>
    <row r="112" spans="1:9">
      <c r="A112" s="77" t="s">
        <v>37</v>
      </c>
      <c r="B112" s="77" t="s">
        <v>38</v>
      </c>
      <c r="C112" s="77" t="s">
        <v>39</v>
      </c>
      <c r="D112" s="77" t="s">
        <v>40</v>
      </c>
      <c r="E112" s="77" t="s">
        <v>41</v>
      </c>
      <c r="F112" s="81" t="s">
        <v>54</v>
      </c>
      <c r="G112" s="77" t="s">
        <v>55</v>
      </c>
      <c r="H112" s="78" t="s">
        <v>82</v>
      </c>
      <c r="I112" s="61" t="s">
        <v>78</v>
      </c>
    </row>
    <row r="113" spans="1:9" ht="29.25">
      <c r="A113" s="78"/>
      <c r="B113" s="78"/>
      <c r="C113" s="78"/>
      <c r="D113" s="78"/>
      <c r="E113" s="78"/>
      <c r="F113" s="81"/>
      <c r="G113" s="78"/>
      <c r="H113" s="78"/>
      <c r="I113" s="62" t="s">
        <v>79</v>
      </c>
    </row>
    <row r="114" spans="1:9">
      <c r="A114" s="78"/>
      <c r="B114" s="78"/>
      <c r="C114" s="78"/>
      <c r="D114" s="78"/>
      <c r="E114" s="78"/>
      <c r="F114" s="81"/>
      <c r="G114" s="78"/>
      <c r="H114" s="78"/>
      <c r="I114" s="62" t="s">
        <v>80</v>
      </c>
    </row>
    <row r="115" spans="1:9" ht="15.75" thickBot="1">
      <c r="A115" s="79"/>
      <c r="B115" s="79"/>
      <c r="C115" s="79"/>
      <c r="D115" s="79"/>
      <c r="E115" s="79"/>
      <c r="F115" s="81"/>
      <c r="G115" s="79"/>
      <c r="H115" s="79"/>
      <c r="I115" s="70"/>
    </row>
    <row r="116" spans="1:9" ht="15.75" thickBot="1">
      <c r="A116" s="32">
        <v>1</v>
      </c>
      <c r="B116" s="30" t="s">
        <v>3</v>
      </c>
      <c r="C116" s="30" t="s">
        <v>4</v>
      </c>
      <c r="D116" s="32">
        <v>181</v>
      </c>
      <c r="E116" s="45">
        <f>D116/3.14</f>
        <v>57.643312101910823</v>
      </c>
      <c r="F116" s="58">
        <f>0.25*3.14*(E116*E116)/100</f>
        <v>26.083598726114648</v>
      </c>
      <c r="G116" s="32">
        <v>12</v>
      </c>
      <c r="H116" s="59">
        <v>14.8</v>
      </c>
      <c r="I116" s="32">
        <v>10</v>
      </c>
    </row>
    <row r="117" spans="1:9" ht="15.75" thickBot="1">
      <c r="A117" s="29"/>
      <c r="B117" s="20" t="s">
        <v>5</v>
      </c>
      <c r="C117" s="20" t="s">
        <v>6</v>
      </c>
      <c r="D117" s="29">
        <v>95</v>
      </c>
      <c r="E117" s="45">
        <f t="shared" ref="E117:E155" si="4">D117/3.14</f>
        <v>30.254777070063692</v>
      </c>
      <c r="F117" s="58">
        <f t="shared" ref="F117:F155" si="5">0.25*3.14*(E117*E117)/100</f>
        <v>7.1855095541401273</v>
      </c>
      <c r="G117" s="29">
        <v>9</v>
      </c>
      <c r="H117" s="60">
        <v>11</v>
      </c>
      <c r="I117" s="29">
        <v>6</v>
      </c>
    </row>
    <row r="118" spans="1:9" ht="15.75" thickBot="1">
      <c r="A118" s="29"/>
      <c r="B118" s="24" t="s">
        <v>15</v>
      </c>
      <c r="C118" s="24" t="s">
        <v>16</v>
      </c>
      <c r="D118" s="26">
        <v>84</v>
      </c>
      <c r="E118" s="45">
        <f t="shared" si="4"/>
        <v>26.751592356687897</v>
      </c>
      <c r="F118" s="58">
        <f t="shared" si="5"/>
        <v>5.6178343949044587</v>
      </c>
      <c r="G118" s="26">
        <v>8</v>
      </c>
      <c r="H118" s="60">
        <v>11.4</v>
      </c>
      <c r="I118" s="26">
        <v>7</v>
      </c>
    </row>
    <row r="119" spans="1:9" ht="15.75" thickBot="1">
      <c r="A119" s="29"/>
      <c r="B119" s="24" t="s">
        <v>3</v>
      </c>
      <c r="C119" s="24" t="s">
        <v>4</v>
      </c>
      <c r="D119" s="26">
        <v>176</v>
      </c>
      <c r="E119" s="45">
        <f t="shared" si="4"/>
        <v>56.050955414012734</v>
      </c>
      <c r="F119" s="58">
        <f t="shared" si="5"/>
        <v>24.6624203821656</v>
      </c>
      <c r="G119" s="26">
        <v>8</v>
      </c>
      <c r="H119" s="60">
        <v>16</v>
      </c>
      <c r="I119" s="26">
        <v>13</v>
      </c>
    </row>
    <row r="120" spans="1:9" ht="15.75" thickBot="1">
      <c r="A120" s="29"/>
      <c r="B120" s="24" t="s">
        <v>19</v>
      </c>
      <c r="C120" s="24" t="s">
        <v>46</v>
      </c>
      <c r="D120" s="26">
        <v>75</v>
      </c>
      <c r="E120" s="45">
        <f t="shared" si="4"/>
        <v>23.885350318471335</v>
      </c>
      <c r="F120" s="58">
        <f t="shared" si="5"/>
        <v>4.4785031847133743</v>
      </c>
      <c r="G120" s="26">
        <v>8</v>
      </c>
      <c r="H120" s="60">
        <v>13</v>
      </c>
      <c r="I120" s="26">
        <v>8</v>
      </c>
    </row>
    <row r="121" spans="1:9" ht="15.75" thickBot="1">
      <c r="A121" s="29"/>
      <c r="B121" s="24" t="s">
        <v>3</v>
      </c>
      <c r="C121" s="24" t="s">
        <v>4</v>
      </c>
      <c r="D121" s="26">
        <v>152</v>
      </c>
      <c r="E121" s="45">
        <f t="shared" si="4"/>
        <v>48.407643312101911</v>
      </c>
      <c r="F121" s="58">
        <f t="shared" si="5"/>
        <v>18.394904458598727</v>
      </c>
      <c r="G121" s="26">
        <v>10</v>
      </c>
      <c r="H121" s="60">
        <v>14</v>
      </c>
      <c r="I121" s="26">
        <v>6</v>
      </c>
    </row>
    <row r="122" spans="1:9" ht="15.75" thickBot="1">
      <c r="A122" s="29"/>
      <c r="B122" s="24" t="s">
        <v>21</v>
      </c>
      <c r="C122" s="24"/>
      <c r="D122" s="26">
        <v>91</v>
      </c>
      <c r="E122" s="45">
        <f t="shared" si="4"/>
        <v>28.980891719745223</v>
      </c>
      <c r="F122" s="58">
        <f t="shared" si="5"/>
        <v>6.5931528662420389</v>
      </c>
      <c r="G122" s="26">
        <v>7</v>
      </c>
      <c r="H122" s="60">
        <v>10</v>
      </c>
      <c r="I122" s="26">
        <v>6</v>
      </c>
    </row>
    <row r="123" spans="1:9" ht="15.75" thickBot="1">
      <c r="A123" s="29"/>
      <c r="B123" s="20" t="s">
        <v>19</v>
      </c>
      <c r="C123" s="20" t="s">
        <v>46</v>
      </c>
      <c r="D123" s="29">
        <v>102</v>
      </c>
      <c r="E123" s="45">
        <f t="shared" si="4"/>
        <v>32.484076433121018</v>
      </c>
      <c r="F123" s="58">
        <f t="shared" si="5"/>
        <v>8.2834394904458595</v>
      </c>
      <c r="G123" s="29">
        <v>10</v>
      </c>
      <c r="H123" s="60">
        <v>10</v>
      </c>
      <c r="I123" s="29">
        <v>7</v>
      </c>
    </row>
    <row r="124" spans="1:9" ht="15.75" thickBot="1">
      <c r="A124" s="32">
        <v>2</v>
      </c>
      <c r="B124" s="30" t="s">
        <v>3</v>
      </c>
      <c r="C124" s="30" t="s">
        <v>4</v>
      </c>
      <c r="D124" s="32">
        <v>135</v>
      </c>
      <c r="E124" s="45">
        <f t="shared" si="4"/>
        <v>42.993630573248403</v>
      </c>
      <c r="F124" s="58">
        <f t="shared" si="5"/>
        <v>14.510350318471335</v>
      </c>
      <c r="G124" s="32">
        <v>9</v>
      </c>
      <c r="H124" s="60">
        <v>15.3</v>
      </c>
      <c r="I124" s="32">
        <v>9</v>
      </c>
    </row>
    <row r="125" spans="1:9" ht="15.75" thickBot="1">
      <c r="A125" s="29"/>
      <c r="B125" s="20" t="s">
        <v>3</v>
      </c>
      <c r="C125" s="20" t="s">
        <v>4</v>
      </c>
      <c r="D125" s="29">
        <v>121</v>
      </c>
      <c r="E125" s="45">
        <f t="shared" si="4"/>
        <v>38.535031847133759</v>
      </c>
      <c r="F125" s="58">
        <f t="shared" si="5"/>
        <v>11.656847133757962</v>
      </c>
      <c r="G125" s="29">
        <v>8</v>
      </c>
      <c r="H125" s="60">
        <v>13.5</v>
      </c>
      <c r="I125" s="29">
        <v>8</v>
      </c>
    </row>
    <row r="126" spans="1:9" ht="15.75" thickBot="1">
      <c r="A126" s="29"/>
      <c r="B126" s="24" t="s">
        <v>3</v>
      </c>
      <c r="C126" s="24" t="s">
        <v>4</v>
      </c>
      <c r="D126" s="26">
        <v>78</v>
      </c>
      <c r="E126" s="45">
        <f t="shared" si="4"/>
        <v>24.840764331210192</v>
      </c>
      <c r="F126" s="58">
        <f t="shared" si="5"/>
        <v>4.8439490445859876</v>
      </c>
      <c r="G126" s="26">
        <v>5</v>
      </c>
      <c r="H126" s="60">
        <v>11.8</v>
      </c>
      <c r="I126" s="26">
        <v>6</v>
      </c>
    </row>
    <row r="127" spans="1:9" ht="15.75" thickBot="1">
      <c r="A127" s="29"/>
      <c r="B127" s="24" t="s">
        <v>3</v>
      </c>
      <c r="C127" s="24" t="s">
        <v>4</v>
      </c>
      <c r="D127" s="26">
        <v>82</v>
      </c>
      <c r="E127" s="45">
        <f t="shared" si="4"/>
        <v>26.114649681528661</v>
      </c>
      <c r="F127" s="58">
        <f t="shared" si="5"/>
        <v>5.3535031847133761</v>
      </c>
      <c r="G127" s="26">
        <v>6</v>
      </c>
      <c r="H127" s="60">
        <v>14</v>
      </c>
      <c r="I127" s="26">
        <v>7</v>
      </c>
    </row>
    <row r="128" spans="1:9" ht="15.75" thickBot="1">
      <c r="A128" s="29"/>
      <c r="B128" s="24" t="s">
        <v>42</v>
      </c>
      <c r="C128" s="24" t="s">
        <v>8</v>
      </c>
      <c r="D128" s="26">
        <v>121</v>
      </c>
      <c r="E128" s="45">
        <f t="shared" si="4"/>
        <v>38.535031847133759</v>
      </c>
      <c r="F128" s="58">
        <f t="shared" si="5"/>
        <v>11.656847133757962</v>
      </c>
      <c r="G128" s="26">
        <v>8</v>
      </c>
      <c r="H128" s="60">
        <v>15.8</v>
      </c>
      <c r="I128" s="26">
        <v>10</v>
      </c>
    </row>
    <row r="129" spans="1:9" ht="15.75" thickBot="1">
      <c r="A129" s="29"/>
      <c r="B129" s="24" t="s">
        <v>44</v>
      </c>
      <c r="C129" s="24"/>
      <c r="D129" s="26">
        <v>81</v>
      </c>
      <c r="E129" s="45">
        <f t="shared" si="4"/>
        <v>25.796178343949045</v>
      </c>
      <c r="F129" s="58">
        <f t="shared" si="5"/>
        <v>5.2237261146496818</v>
      </c>
      <c r="G129" s="26">
        <v>6</v>
      </c>
      <c r="H129" s="60">
        <v>11</v>
      </c>
      <c r="I129" s="26">
        <v>7</v>
      </c>
    </row>
    <row r="130" spans="1:9" ht="15.75" thickBot="1">
      <c r="A130" s="29"/>
      <c r="B130" s="24" t="s">
        <v>19</v>
      </c>
      <c r="C130" s="24" t="s">
        <v>46</v>
      </c>
      <c r="D130" s="26">
        <v>73</v>
      </c>
      <c r="E130" s="45">
        <f t="shared" si="4"/>
        <v>23.248407643312103</v>
      </c>
      <c r="F130" s="58">
        <f t="shared" si="5"/>
        <v>4.2428343949044587</v>
      </c>
      <c r="G130" s="26">
        <v>5</v>
      </c>
      <c r="H130" s="60">
        <v>10</v>
      </c>
      <c r="I130" s="26">
        <v>6</v>
      </c>
    </row>
    <row r="131" spans="1:9" ht="15.75" thickBot="1">
      <c r="A131" s="29"/>
      <c r="B131" s="24" t="s">
        <v>5</v>
      </c>
      <c r="C131" s="24" t="s">
        <v>6</v>
      </c>
      <c r="D131" s="26">
        <v>85</v>
      </c>
      <c r="E131" s="45">
        <f t="shared" si="4"/>
        <v>27.070063694267514</v>
      </c>
      <c r="F131" s="58">
        <f t="shared" si="5"/>
        <v>5.7523885350318471</v>
      </c>
      <c r="G131" s="26">
        <v>6</v>
      </c>
      <c r="H131" s="60">
        <v>11.5</v>
      </c>
      <c r="I131" s="26">
        <v>8</v>
      </c>
    </row>
    <row r="132" spans="1:9" ht="15.75" thickBot="1">
      <c r="A132" s="29"/>
      <c r="B132" s="24" t="s">
        <v>9</v>
      </c>
      <c r="C132" s="24" t="s">
        <v>43</v>
      </c>
      <c r="D132" s="26">
        <v>97</v>
      </c>
      <c r="E132" s="45">
        <f t="shared" si="4"/>
        <v>30.891719745222929</v>
      </c>
      <c r="F132" s="58">
        <f t="shared" si="5"/>
        <v>7.4912420382165612</v>
      </c>
      <c r="G132" s="26">
        <v>7</v>
      </c>
      <c r="H132" s="60">
        <v>12</v>
      </c>
      <c r="I132" s="26">
        <v>8</v>
      </c>
    </row>
    <row r="133" spans="1:9" ht="15.75" thickBot="1">
      <c r="A133" s="29"/>
      <c r="B133" s="24" t="s">
        <v>19</v>
      </c>
      <c r="C133" s="24" t="s">
        <v>46</v>
      </c>
      <c r="D133" s="26">
        <v>80</v>
      </c>
      <c r="E133" s="45">
        <f t="shared" si="4"/>
        <v>25.477707006369425</v>
      </c>
      <c r="F133" s="58">
        <f t="shared" si="5"/>
        <v>5.0955414012738842</v>
      </c>
      <c r="G133" s="26">
        <v>6</v>
      </c>
      <c r="H133" s="60">
        <v>11.9</v>
      </c>
      <c r="I133" s="26">
        <v>8</v>
      </c>
    </row>
    <row r="134" spans="1:9" ht="15.75" thickBot="1">
      <c r="A134" s="29"/>
      <c r="B134" s="20" t="s">
        <v>42</v>
      </c>
      <c r="C134" s="20" t="s">
        <v>8</v>
      </c>
      <c r="D134" s="29">
        <v>156</v>
      </c>
      <c r="E134" s="45">
        <f t="shared" si="4"/>
        <v>49.681528662420384</v>
      </c>
      <c r="F134" s="58">
        <f t="shared" si="5"/>
        <v>19.375796178343951</v>
      </c>
      <c r="G134" s="29">
        <v>10</v>
      </c>
      <c r="H134" s="60">
        <v>20</v>
      </c>
      <c r="I134" s="29">
        <v>12</v>
      </c>
    </row>
    <row r="135" spans="1:9" ht="15.75" thickBot="1">
      <c r="A135" s="32">
        <v>3</v>
      </c>
      <c r="B135" s="30" t="s">
        <v>3</v>
      </c>
      <c r="C135" s="30" t="s">
        <v>4</v>
      </c>
      <c r="D135" s="32">
        <v>77</v>
      </c>
      <c r="E135" s="45">
        <f t="shared" si="4"/>
        <v>24.522292993630572</v>
      </c>
      <c r="F135" s="58">
        <f t="shared" si="5"/>
        <v>4.7205414012738851</v>
      </c>
      <c r="G135" s="32">
        <v>5</v>
      </c>
      <c r="H135" s="60">
        <v>14</v>
      </c>
      <c r="I135" s="32">
        <v>7</v>
      </c>
    </row>
    <row r="136" spans="1:9" ht="15.75" thickBot="1">
      <c r="A136" s="29"/>
      <c r="B136" s="20" t="s">
        <v>3</v>
      </c>
      <c r="C136" s="20" t="s">
        <v>4</v>
      </c>
      <c r="D136" s="29">
        <v>110</v>
      </c>
      <c r="E136" s="45">
        <f t="shared" si="4"/>
        <v>35.031847133757964</v>
      </c>
      <c r="F136" s="58">
        <f t="shared" si="5"/>
        <v>9.6337579617834415</v>
      </c>
      <c r="G136" s="29">
        <v>9</v>
      </c>
      <c r="H136" s="60">
        <v>15.8</v>
      </c>
      <c r="I136" s="29">
        <v>10</v>
      </c>
    </row>
    <row r="137" spans="1:9" ht="15.75" thickBot="1">
      <c r="A137" s="29"/>
      <c r="B137" s="24" t="s">
        <v>15</v>
      </c>
      <c r="C137" s="24" t="s">
        <v>16</v>
      </c>
      <c r="D137" s="26">
        <v>92</v>
      </c>
      <c r="E137" s="45">
        <f t="shared" si="4"/>
        <v>29.29936305732484</v>
      </c>
      <c r="F137" s="58">
        <f t="shared" si="5"/>
        <v>6.7388535031847132</v>
      </c>
      <c r="G137" s="26">
        <v>6</v>
      </c>
      <c r="H137" s="60">
        <v>12.6</v>
      </c>
      <c r="I137" s="26">
        <v>8</v>
      </c>
    </row>
    <row r="138" spans="1:9" ht="15.75" thickBot="1">
      <c r="A138" s="29"/>
      <c r="B138" s="24" t="s">
        <v>11</v>
      </c>
      <c r="C138" s="24" t="s">
        <v>12</v>
      </c>
      <c r="D138" s="26">
        <v>94</v>
      </c>
      <c r="E138" s="45">
        <f t="shared" si="4"/>
        <v>29.936305732484076</v>
      </c>
      <c r="F138" s="58">
        <f t="shared" si="5"/>
        <v>7.0350318471337587</v>
      </c>
      <c r="G138" s="26">
        <v>6</v>
      </c>
      <c r="H138" s="60">
        <v>13</v>
      </c>
      <c r="I138" s="26">
        <v>7</v>
      </c>
    </row>
    <row r="139" spans="1:9" ht="15.75" thickBot="1">
      <c r="A139" s="29"/>
      <c r="B139" s="24" t="s">
        <v>42</v>
      </c>
      <c r="C139" s="24" t="s">
        <v>8</v>
      </c>
      <c r="D139" s="26">
        <v>78</v>
      </c>
      <c r="E139" s="45">
        <f t="shared" si="4"/>
        <v>24.840764331210192</v>
      </c>
      <c r="F139" s="58">
        <f t="shared" si="5"/>
        <v>4.8439490445859876</v>
      </c>
      <c r="G139" s="26">
        <v>5</v>
      </c>
      <c r="H139" s="60">
        <v>14.5</v>
      </c>
      <c r="I139" s="26">
        <v>6</v>
      </c>
    </row>
    <row r="140" spans="1:9" ht="15.75" thickBot="1">
      <c r="A140" s="29"/>
      <c r="B140" s="24" t="s">
        <v>5</v>
      </c>
      <c r="C140" s="24" t="s">
        <v>6</v>
      </c>
      <c r="D140" s="26">
        <v>90</v>
      </c>
      <c r="E140" s="45">
        <f t="shared" si="4"/>
        <v>28.662420382165603</v>
      </c>
      <c r="F140" s="58">
        <f t="shared" si="5"/>
        <v>6.4490445859872603</v>
      </c>
      <c r="G140" s="26">
        <v>6</v>
      </c>
      <c r="H140" s="60">
        <v>11</v>
      </c>
      <c r="I140" s="26">
        <v>7</v>
      </c>
    </row>
    <row r="141" spans="1:9" ht="15.75" thickBot="1">
      <c r="A141" s="29"/>
      <c r="B141" s="24" t="s">
        <v>19</v>
      </c>
      <c r="C141" s="24" t="s">
        <v>46</v>
      </c>
      <c r="D141" s="26">
        <v>86</v>
      </c>
      <c r="E141" s="45">
        <f t="shared" si="4"/>
        <v>27.388535031847134</v>
      </c>
      <c r="F141" s="58">
        <f t="shared" si="5"/>
        <v>5.8885350318471339</v>
      </c>
      <c r="G141" s="26">
        <v>6</v>
      </c>
      <c r="H141" s="60">
        <v>9</v>
      </c>
      <c r="I141" s="26">
        <v>5</v>
      </c>
    </row>
    <row r="142" spans="1:9" ht="15.75" thickBot="1">
      <c r="A142" s="29"/>
      <c r="B142" s="20" t="s">
        <v>21</v>
      </c>
      <c r="C142" s="20"/>
      <c r="D142" s="29">
        <v>101</v>
      </c>
      <c r="E142" s="45">
        <f t="shared" si="4"/>
        <v>32.165605095541402</v>
      </c>
      <c r="F142" s="58">
        <f t="shared" si="5"/>
        <v>8.121815286624205</v>
      </c>
      <c r="G142" s="29">
        <v>6</v>
      </c>
      <c r="H142" s="60">
        <v>11.4</v>
      </c>
      <c r="I142" s="29">
        <v>6</v>
      </c>
    </row>
    <row r="143" spans="1:9" ht="15.75" thickBot="1">
      <c r="A143" s="32">
        <v>4</v>
      </c>
      <c r="B143" s="30" t="s">
        <v>3</v>
      </c>
      <c r="C143" s="30" t="s">
        <v>4</v>
      </c>
      <c r="D143" s="32">
        <v>158</v>
      </c>
      <c r="E143" s="45">
        <f t="shared" si="4"/>
        <v>50.318471337579616</v>
      </c>
      <c r="F143" s="58">
        <f t="shared" si="5"/>
        <v>19.875796178343947</v>
      </c>
      <c r="G143" s="32">
        <v>7</v>
      </c>
      <c r="H143" s="60">
        <v>15.6</v>
      </c>
      <c r="I143" s="32">
        <v>12</v>
      </c>
    </row>
    <row r="144" spans="1:9" ht="15.75" thickBot="1">
      <c r="A144" s="29"/>
      <c r="B144" s="20" t="s">
        <v>42</v>
      </c>
      <c r="C144" s="20" t="s">
        <v>8</v>
      </c>
      <c r="D144" s="29">
        <v>131</v>
      </c>
      <c r="E144" s="45">
        <f t="shared" si="4"/>
        <v>41.719745222929937</v>
      </c>
      <c r="F144" s="58">
        <f t="shared" si="5"/>
        <v>13.663216560509557</v>
      </c>
      <c r="G144" s="29">
        <v>10</v>
      </c>
      <c r="H144" s="60">
        <v>12.4</v>
      </c>
      <c r="I144" s="29">
        <v>9</v>
      </c>
    </row>
    <row r="145" spans="1:9" ht="15.75" thickBot="1">
      <c r="A145" s="29"/>
      <c r="B145" s="24" t="s">
        <v>19</v>
      </c>
      <c r="C145" s="24" t="s">
        <v>46</v>
      </c>
      <c r="D145" s="26">
        <v>69</v>
      </c>
      <c r="E145" s="45">
        <f t="shared" si="4"/>
        <v>21.97452229299363</v>
      </c>
      <c r="F145" s="58">
        <f t="shared" si="5"/>
        <v>3.7906050955414012</v>
      </c>
      <c r="G145" s="26">
        <v>7</v>
      </c>
      <c r="H145" s="60">
        <v>9</v>
      </c>
      <c r="I145" s="26">
        <v>7</v>
      </c>
    </row>
    <row r="146" spans="1:9" ht="15.75" thickBot="1">
      <c r="A146" s="29"/>
      <c r="B146" s="24" t="s">
        <v>5</v>
      </c>
      <c r="C146" s="24" t="s">
        <v>6</v>
      </c>
      <c r="D146" s="26">
        <v>92</v>
      </c>
      <c r="E146" s="45">
        <f t="shared" si="4"/>
        <v>29.29936305732484</v>
      </c>
      <c r="F146" s="58">
        <f t="shared" si="5"/>
        <v>6.7388535031847132</v>
      </c>
      <c r="G146" s="26">
        <v>7</v>
      </c>
      <c r="H146" s="60">
        <v>11.4</v>
      </c>
      <c r="I146" s="26">
        <v>8</v>
      </c>
    </row>
    <row r="147" spans="1:9" ht="15.75" thickBot="1">
      <c r="A147" s="29"/>
      <c r="B147" s="24" t="s">
        <v>17</v>
      </c>
      <c r="C147" s="24" t="s">
        <v>18</v>
      </c>
      <c r="D147" s="26">
        <v>75</v>
      </c>
      <c r="E147" s="45">
        <f t="shared" si="4"/>
        <v>23.885350318471335</v>
      </c>
      <c r="F147" s="58">
        <f t="shared" si="5"/>
        <v>4.4785031847133743</v>
      </c>
      <c r="G147" s="26">
        <v>6</v>
      </c>
      <c r="H147" s="60">
        <v>11.4</v>
      </c>
      <c r="I147" s="26">
        <v>6</v>
      </c>
    </row>
    <row r="148" spans="1:9" ht="15.75" thickBot="1">
      <c r="A148" s="29"/>
      <c r="B148" s="24" t="s">
        <v>25</v>
      </c>
      <c r="C148" s="24"/>
      <c r="D148" s="26">
        <v>196</v>
      </c>
      <c r="E148" s="45">
        <f t="shared" si="4"/>
        <v>62.420382165605091</v>
      </c>
      <c r="F148" s="58">
        <f t="shared" si="5"/>
        <v>30.585987261146492</v>
      </c>
      <c r="G148" s="26">
        <v>8</v>
      </c>
      <c r="H148" s="60">
        <v>15</v>
      </c>
      <c r="I148" s="26">
        <v>10</v>
      </c>
    </row>
    <row r="149" spans="1:9" ht="15.75" thickBot="1">
      <c r="A149" s="29"/>
      <c r="B149" s="20" t="s">
        <v>25</v>
      </c>
      <c r="C149" s="20"/>
      <c r="D149" s="29">
        <v>201</v>
      </c>
      <c r="E149" s="45">
        <f t="shared" si="4"/>
        <v>64.01273885350318</v>
      </c>
      <c r="F149" s="58">
        <f t="shared" si="5"/>
        <v>32.166401273885342</v>
      </c>
      <c r="G149" s="29">
        <v>12</v>
      </c>
      <c r="H149" s="60">
        <v>12</v>
      </c>
      <c r="I149" s="29">
        <v>12</v>
      </c>
    </row>
    <row r="150" spans="1:9" ht="15.75" thickBot="1">
      <c r="A150" s="32">
        <v>5</v>
      </c>
      <c r="B150" s="30" t="s">
        <v>25</v>
      </c>
      <c r="C150" s="30"/>
      <c r="D150" s="32">
        <v>104</v>
      </c>
      <c r="E150" s="45">
        <f t="shared" si="4"/>
        <v>33.121019108280251</v>
      </c>
      <c r="F150" s="58">
        <f t="shared" si="5"/>
        <v>8.6114649681528643</v>
      </c>
      <c r="G150" s="32">
        <v>9</v>
      </c>
      <c r="H150" s="60">
        <v>14.8</v>
      </c>
      <c r="I150" s="32">
        <v>10</v>
      </c>
    </row>
    <row r="151" spans="1:9" ht="15.75" thickBot="1">
      <c r="A151" s="29"/>
      <c r="B151" s="20" t="s">
        <v>25</v>
      </c>
      <c r="C151" s="20"/>
      <c r="D151" s="29">
        <v>131</v>
      </c>
      <c r="E151" s="45">
        <f t="shared" si="4"/>
        <v>41.719745222929937</v>
      </c>
      <c r="F151" s="58">
        <f t="shared" si="5"/>
        <v>13.663216560509557</v>
      </c>
      <c r="G151" s="29">
        <v>10</v>
      </c>
      <c r="H151" s="60">
        <v>20</v>
      </c>
      <c r="I151" s="29">
        <v>11</v>
      </c>
    </row>
    <row r="152" spans="1:9" ht="15.75" thickBot="1">
      <c r="A152" s="29"/>
      <c r="B152" s="24" t="s">
        <v>25</v>
      </c>
      <c r="C152" s="24"/>
      <c r="D152" s="26">
        <v>138</v>
      </c>
      <c r="E152" s="45">
        <f t="shared" si="4"/>
        <v>43.949044585987259</v>
      </c>
      <c r="F152" s="58">
        <f t="shared" si="5"/>
        <v>15.162420382165605</v>
      </c>
      <c r="G152" s="26">
        <v>10</v>
      </c>
      <c r="H152" s="60">
        <v>18</v>
      </c>
      <c r="I152" s="26">
        <v>13</v>
      </c>
    </row>
    <row r="153" spans="1:9" ht="15.75" thickBot="1">
      <c r="A153" s="29"/>
      <c r="B153" s="24" t="s">
        <v>25</v>
      </c>
      <c r="C153" s="24"/>
      <c r="D153" s="26">
        <v>252</v>
      </c>
      <c r="E153" s="45">
        <f t="shared" si="4"/>
        <v>80.254777070063696</v>
      </c>
      <c r="F153" s="58">
        <f t="shared" si="5"/>
        <v>50.560509554140133</v>
      </c>
      <c r="G153" s="26">
        <v>14</v>
      </c>
      <c r="H153" s="60">
        <v>24</v>
      </c>
      <c r="I153" s="26">
        <v>14</v>
      </c>
    </row>
    <row r="154" spans="1:9" ht="15.75" thickBot="1">
      <c r="A154" s="29"/>
      <c r="B154" s="24" t="s">
        <v>25</v>
      </c>
      <c r="C154" s="24"/>
      <c r="D154" s="26">
        <v>96</v>
      </c>
      <c r="E154" s="45">
        <f t="shared" si="4"/>
        <v>30.573248407643312</v>
      </c>
      <c r="F154" s="58">
        <f t="shared" si="5"/>
        <v>7.3375796178343959</v>
      </c>
      <c r="G154" s="26">
        <v>7</v>
      </c>
      <c r="H154" s="60">
        <v>13.6</v>
      </c>
      <c r="I154" s="26">
        <v>8</v>
      </c>
    </row>
    <row r="155" spans="1:9" ht="15.75" thickBot="1">
      <c r="A155" s="44"/>
      <c r="B155" s="42" t="s">
        <v>25</v>
      </c>
      <c r="C155" s="42"/>
      <c r="D155" s="44">
        <v>83</v>
      </c>
      <c r="E155" s="45">
        <f t="shared" si="4"/>
        <v>26.433121019108277</v>
      </c>
      <c r="F155" s="58">
        <f t="shared" si="5"/>
        <v>5.4848726114649677</v>
      </c>
      <c r="G155" s="29">
        <v>8</v>
      </c>
      <c r="H155" s="60">
        <v>12</v>
      </c>
      <c r="I155" s="29">
        <v>8</v>
      </c>
    </row>
    <row r="158" spans="1:9">
      <c r="A158" s="85" t="s">
        <v>35</v>
      </c>
      <c r="B158" s="85"/>
      <c r="C158" s="85"/>
      <c r="D158" s="85"/>
      <c r="E158" s="85"/>
    </row>
    <row r="159" spans="1:9" ht="15.75" thickBot="1">
      <c r="E159" t="s">
        <v>50</v>
      </c>
    </row>
    <row r="160" spans="1:9">
      <c r="A160" s="77" t="s">
        <v>37</v>
      </c>
      <c r="B160" s="77" t="s">
        <v>38</v>
      </c>
      <c r="C160" s="77" t="s">
        <v>39</v>
      </c>
      <c r="D160" s="77" t="s">
        <v>40</v>
      </c>
      <c r="E160" s="77" t="s">
        <v>41</v>
      </c>
      <c r="F160" s="80" t="s">
        <v>54</v>
      </c>
      <c r="G160" s="77" t="s">
        <v>55</v>
      </c>
      <c r="H160" s="78" t="s">
        <v>81</v>
      </c>
      <c r="I160" s="61" t="s">
        <v>78</v>
      </c>
    </row>
    <row r="161" spans="1:9" ht="29.25">
      <c r="A161" s="78"/>
      <c r="B161" s="78"/>
      <c r="C161" s="78"/>
      <c r="D161" s="78"/>
      <c r="E161" s="78"/>
      <c r="F161" s="82"/>
      <c r="G161" s="78"/>
      <c r="H161" s="78"/>
      <c r="I161" s="62" t="s">
        <v>79</v>
      </c>
    </row>
    <row r="162" spans="1:9">
      <c r="A162" s="78"/>
      <c r="B162" s="78"/>
      <c r="C162" s="78"/>
      <c r="D162" s="78"/>
      <c r="E162" s="78"/>
      <c r="F162" s="82"/>
      <c r="G162" s="78"/>
      <c r="H162" s="78"/>
      <c r="I162" s="62" t="s">
        <v>80</v>
      </c>
    </row>
    <row r="163" spans="1:9" ht="15.75" thickBot="1">
      <c r="A163" s="79"/>
      <c r="B163" s="79"/>
      <c r="C163" s="79"/>
      <c r="D163" s="79"/>
      <c r="E163" s="79"/>
      <c r="F163" s="82"/>
      <c r="G163" s="79"/>
      <c r="H163" s="79"/>
      <c r="I163" s="70"/>
    </row>
    <row r="164" spans="1:9" ht="15.75" thickBot="1">
      <c r="A164" s="32">
        <v>1</v>
      </c>
      <c r="B164" s="30" t="s">
        <v>3</v>
      </c>
      <c r="C164" s="30" t="s">
        <v>4</v>
      </c>
      <c r="D164" s="32">
        <v>119</v>
      </c>
      <c r="E164" s="45">
        <f>D164/3.14</f>
        <v>37.898089171974519</v>
      </c>
      <c r="F164" s="58">
        <f>0.25*3.14*(E164*E164)/100</f>
        <v>11.27468152866242</v>
      </c>
      <c r="G164" s="32">
        <v>8</v>
      </c>
      <c r="H164" s="59">
        <v>13.4</v>
      </c>
      <c r="I164" s="32">
        <v>9</v>
      </c>
    </row>
    <row r="165" spans="1:9" ht="15.75" thickBot="1">
      <c r="A165" s="29"/>
      <c r="B165" s="20" t="s">
        <v>3</v>
      </c>
      <c r="C165" s="20" t="s">
        <v>4</v>
      </c>
      <c r="D165" s="29">
        <v>139</v>
      </c>
      <c r="E165" s="45">
        <f t="shared" ref="E165:E201" si="6">D165/3.14</f>
        <v>44.267515923566876</v>
      </c>
      <c r="F165" s="58">
        <f t="shared" ref="F165:F201" si="7">0.25*3.14*(E165*E165)/100</f>
        <v>15.382961783439489</v>
      </c>
      <c r="G165" s="29">
        <v>10</v>
      </c>
      <c r="H165" s="60">
        <v>14.5</v>
      </c>
      <c r="I165" s="29">
        <v>10</v>
      </c>
    </row>
    <row r="166" spans="1:9" ht="15.75" thickBot="1">
      <c r="A166" s="29"/>
      <c r="B166" s="24" t="s">
        <v>17</v>
      </c>
      <c r="C166" s="24" t="s">
        <v>18</v>
      </c>
      <c r="D166" s="26">
        <v>235</v>
      </c>
      <c r="E166" s="45">
        <f t="shared" si="6"/>
        <v>74.840764331210181</v>
      </c>
      <c r="F166" s="58">
        <f t="shared" si="7"/>
        <v>43.968949044585976</v>
      </c>
      <c r="G166" s="26">
        <v>13</v>
      </c>
      <c r="H166" s="60">
        <v>16</v>
      </c>
      <c r="I166" s="26">
        <v>10</v>
      </c>
    </row>
    <row r="167" spans="1:9" ht="15.75" thickBot="1">
      <c r="A167" s="29"/>
      <c r="B167" s="24" t="s">
        <v>19</v>
      </c>
      <c r="C167" s="24" t="s">
        <v>46</v>
      </c>
      <c r="D167" s="26">
        <v>75</v>
      </c>
      <c r="E167" s="45">
        <f t="shared" si="6"/>
        <v>23.885350318471335</v>
      </c>
      <c r="F167" s="58">
        <f t="shared" si="7"/>
        <v>4.4785031847133743</v>
      </c>
      <c r="G167" s="26">
        <v>7</v>
      </c>
      <c r="H167" s="60">
        <v>12</v>
      </c>
      <c r="I167" s="26">
        <v>8</v>
      </c>
    </row>
    <row r="168" spans="1:9" ht="15.75" thickBot="1">
      <c r="A168" s="29"/>
      <c r="B168" s="24" t="s">
        <v>5</v>
      </c>
      <c r="C168" s="24" t="s">
        <v>6</v>
      </c>
      <c r="D168" s="26">
        <v>75</v>
      </c>
      <c r="E168" s="45">
        <f t="shared" si="6"/>
        <v>23.885350318471335</v>
      </c>
      <c r="F168" s="58">
        <f t="shared" si="7"/>
        <v>4.4785031847133743</v>
      </c>
      <c r="G168" s="26">
        <v>7</v>
      </c>
      <c r="H168" s="60">
        <v>9.4</v>
      </c>
      <c r="I168" s="26">
        <v>4</v>
      </c>
    </row>
    <row r="169" spans="1:9" ht="15.75" thickBot="1">
      <c r="A169" s="29"/>
      <c r="B169" s="24" t="s">
        <v>42</v>
      </c>
      <c r="C169" s="24" t="s">
        <v>8</v>
      </c>
      <c r="D169" s="26">
        <v>68</v>
      </c>
      <c r="E169" s="45">
        <f t="shared" si="6"/>
        <v>21.656050955414013</v>
      </c>
      <c r="F169" s="58">
        <f t="shared" si="7"/>
        <v>3.6815286624203827</v>
      </c>
      <c r="G169" s="26">
        <v>6</v>
      </c>
      <c r="H169" s="60">
        <v>13</v>
      </c>
      <c r="I169" s="26">
        <v>8</v>
      </c>
    </row>
    <row r="170" spans="1:9" ht="15.75" thickBot="1">
      <c r="A170" s="29"/>
      <c r="B170" s="24" t="s">
        <v>5</v>
      </c>
      <c r="C170" s="24" t="s">
        <v>6</v>
      </c>
      <c r="D170" s="26">
        <v>80</v>
      </c>
      <c r="E170" s="45">
        <f t="shared" si="6"/>
        <v>25.477707006369425</v>
      </c>
      <c r="F170" s="58">
        <f t="shared" si="7"/>
        <v>5.0955414012738842</v>
      </c>
      <c r="G170" s="26">
        <v>8</v>
      </c>
      <c r="H170" s="60">
        <v>14</v>
      </c>
      <c r="I170" s="26">
        <v>9</v>
      </c>
    </row>
    <row r="171" spans="1:9" ht="15.75" thickBot="1">
      <c r="A171" s="29"/>
      <c r="B171" s="20" t="s">
        <v>23</v>
      </c>
      <c r="C171" s="20" t="s">
        <v>48</v>
      </c>
      <c r="D171" s="29">
        <v>158</v>
      </c>
      <c r="E171" s="45">
        <f t="shared" si="6"/>
        <v>50.318471337579616</v>
      </c>
      <c r="F171" s="58">
        <f t="shared" si="7"/>
        <v>19.875796178343947</v>
      </c>
      <c r="G171" s="29">
        <v>12</v>
      </c>
      <c r="H171" s="60">
        <v>17.2</v>
      </c>
      <c r="I171" s="29">
        <v>12</v>
      </c>
    </row>
    <row r="172" spans="1:9" ht="15.75" thickBot="1">
      <c r="A172" s="32">
        <v>2</v>
      </c>
      <c r="B172" s="30" t="s">
        <v>3</v>
      </c>
      <c r="C172" s="30" t="s">
        <v>4</v>
      </c>
      <c r="D172" s="32">
        <v>103</v>
      </c>
      <c r="E172" s="45">
        <f t="shared" si="6"/>
        <v>32.802547770700635</v>
      </c>
      <c r="F172" s="58">
        <f t="shared" si="7"/>
        <v>8.4466560509554132</v>
      </c>
      <c r="G172" s="32">
        <v>10</v>
      </c>
      <c r="H172" s="60">
        <v>14.5</v>
      </c>
      <c r="I172" s="32">
        <v>10</v>
      </c>
    </row>
    <row r="173" spans="1:9" ht="15.75" thickBot="1">
      <c r="A173" s="29"/>
      <c r="B173" s="20" t="s">
        <v>3</v>
      </c>
      <c r="C173" s="20" t="s">
        <v>4</v>
      </c>
      <c r="D173" s="29">
        <v>198</v>
      </c>
      <c r="E173" s="45">
        <f t="shared" si="6"/>
        <v>63.057324840764331</v>
      </c>
      <c r="F173" s="58">
        <f t="shared" si="7"/>
        <v>31.213375796178344</v>
      </c>
      <c r="G173" s="29">
        <v>14</v>
      </c>
      <c r="H173" s="60">
        <v>16</v>
      </c>
      <c r="I173" s="29">
        <v>11</v>
      </c>
    </row>
    <row r="174" spans="1:9" ht="15.75" thickBot="1">
      <c r="A174" s="29"/>
      <c r="B174" s="24" t="s">
        <v>3</v>
      </c>
      <c r="C174" s="24" t="s">
        <v>4</v>
      </c>
      <c r="D174" s="26">
        <v>84</v>
      </c>
      <c r="E174" s="45">
        <f t="shared" si="6"/>
        <v>26.751592356687897</v>
      </c>
      <c r="F174" s="58">
        <f t="shared" si="7"/>
        <v>5.6178343949044587</v>
      </c>
      <c r="G174" s="26">
        <v>7</v>
      </c>
      <c r="H174" s="60">
        <v>13</v>
      </c>
      <c r="I174" s="26">
        <v>9</v>
      </c>
    </row>
    <row r="175" spans="1:9" ht="15.75" thickBot="1">
      <c r="A175" s="29"/>
      <c r="B175" s="24" t="s">
        <v>51</v>
      </c>
      <c r="C175" s="24"/>
      <c r="D175" s="26">
        <v>125</v>
      </c>
      <c r="E175" s="45">
        <f t="shared" si="6"/>
        <v>39.808917197452224</v>
      </c>
      <c r="F175" s="58">
        <f t="shared" si="7"/>
        <v>12.44028662420382</v>
      </c>
      <c r="G175" s="26">
        <v>6</v>
      </c>
      <c r="H175" s="60">
        <v>9.5</v>
      </c>
      <c r="I175" s="26">
        <v>6</v>
      </c>
    </row>
    <row r="176" spans="1:9" ht="15.75" thickBot="1">
      <c r="A176" s="29"/>
      <c r="B176" s="24" t="s">
        <v>23</v>
      </c>
      <c r="C176" s="24" t="s">
        <v>48</v>
      </c>
      <c r="D176" s="26">
        <v>110</v>
      </c>
      <c r="E176" s="45">
        <f t="shared" si="6"/>
        <v>35.031847133757964</v>
      </c>
      <c r="F176" s="58">
        <f t="shared" si="7"/>
        <v>9.6337579617834415</v>
      </c>
      <c r="G176" s="26">
        <v>8</v>
      </c>
      <c r="H176" s="60">
        <v>10</v>
      </c>
      <c r="I176" s="26">
        <v>6</v>
      </c>
    </row>
    <row r="177" spans="1:9" ht="15.75" thickBot="1">
      <c r="A177" s="29"/>
      <c r="B177" s="24" t="s">
        <v>5</v>
      </c>
      <c r="C177" s="24" t="s">
        <v>6</v>
      </c>
      <c r="D177" s="26">
        <v>93</v>
      </c>
      <c r="E177" s="45">
        <f t="shared" si="6"/>
        <v>29.617834394904456</v>
      </c>
      <c r="F177" s="58">
        <f t="shared" si="7"/>
        <v>6.8861464968152859</v>
      </c>
      <c r="G177" s="26">
        <v>9</v>
      </c>
      <c r="H177" s="60">
        <v>12</v>
      </c>
      <c r="I177" s="26">
        <v>5</v>
      </c>
    </row>
    <row r="178" spans="1:9" ht="15.75" thickBot="1">
      <c r="A178" s="29"/>
      <c r="B178" s="24" t="s">
        <v>9</v>
      </c>
      <c r="C178" s="24" t="s">
        <v>43</v>
      </c>
      <c r="D178" s="26">
        <v>85</v>
      </c>
      <c r="E178" s="45">
        <f t="shared" si="6"/>
        <v>27.070063694267514</v>
      </c>
      <c r="F178" s="58">
        <f t="shared" si="7"/>
        <v>5.7523885350318471</v>
      </c>
      <c r="G178" s="26">
        <v>6</v>
      </c>
      <c r="H178" s="60">
        <v>8</v>
      </c>
      <c r="I178" s="26">
        <v>5</v>
      </c>
    </row>
    <row r="179" spans="1:9" ht="15.75" thickBot="1">
      <c r="A179" s="29"/>
      <c r="B179" s="24" t="s">
        <v>19</v>
      </c>
      <c r="C179" s="24" t="s">
        <v>46</v>
      </c>
      <c r="D179" s="26">
        <v>68</v>
      </c>
      <c r="E179" s="45">
        <f t="shared" si="6"/>
        <v>21.656050955414013</v>
      </c>
      <c r="F179" s="58">
        <f t="shared" si="7"/>
        <v>3.6815286624203827</v>
      </c>
      <c r="G179" s="29">
        <v>6</v>
      </c>
      <c r="H179" s="60">
        <v>9.4</v>
      </c>
      <c r="I179" s="29">
        <v>6</v>
      </c>
    </row>
    <row r="180" spans="1:9" ht="15.75" thickBot="1">
      <c r="A180" s="29"/>
      <c r="B180" s="20" t="s">
        <v>15</v>
      </c>
      <c r="C180" s="20" t="s">
        <v>16</v>
      </c>
      <c r="D180" s="29">
        <v>75</v>
      </c>
      <c r="E180" s="45">
        <f t="shared" si="6"/>
        <v>23.885350318471335</v>
      </c>
      <c r="F180" s="58">
        <f t="shared" si="7"/>
        <v>4.4785031847133743</v>
      </c>
      <c r="G180" s="32">
        <v>7</v>
      </c>
      <c r="H180" s="60">
        <v>14</v>
      </c>
      <c r="I180" s="32">
        <v>8</v>
      </c>
    </row>
    <row r="181" spans="1:9" ht="15.75" thickBot="1">
      <c r="A181" s="32">
        <v>3</v>
      </c>
      <c r="B181" s="30" t="s">
        <v>3</v>
      </c>
      <c r="C181" s="30" t="s">
        <v>4</v>
      </c>
      <c r="D181" s="32">
        <v>79</v>
      </c>
      <c r="E181" s="45">
        <f t="shared" si="6"/>
        <v>25.159235668789808</v>
      </c>
      <c r="F181" s="58">
        <f t="shared" si="7"/>
        <v>4.9689490445859867</v>
      </c>
      <c r="G181" s="29">
        <v>8</v>
      </c>
      <c r="H181" s="60">
        <v>13.5</v>
      </c>
      <c r="I181" s="29">
        <v>10</v>
      </c>
    </row>
    <row r="182" spans="1:9" ht="15.75" thickBot="1">
      <c r="A182" s="29"/>
      <c r="B182" s="20" t="s">
        <v>3</v>
      </c>
      <c r="C182" s="20" t="s">
        <v>4</v>
      </c>
      <c r="D182" s="29">
        <v>99</v>
      </c>
      <c r="E182" s="45">
        <f t="shared" si="6"/>
        <v>31.528662420382165</v>
      </c>
      <c r="F182" s="58">
        <f t="shared" si="7"/>
        <v>7.8033439490445859</v>
      </c>
      <c r="G182" s="26">
        <v>10</v>
      </c>
      <c r="H182" s="60">
        <v>18</v>
      </c>
      <c r="I182" s="26">
        <v>12</v>
      </c>
    </row>
    <row r="183" spans="1:9" ht="15.75" thickBot="1">
      <c r="A183" s="29"/>
      <c r="B183" s="24" t="s">
        <v>42</v>
      </c>
      <c r="C183" s="24" t="s">
        <v>8</v>
      </c>
      <c r="D183" s="26">
        <v>217</v>
      </c>
      <c r="E183" s="45">
        <f t="shared" si="6"/>
        <v>69.108280254777071</v>
      </c>
      <c r="F183" s="58">
        <f t="shared" si="7"/>
        <v>37.491242038216562</v>
      </c>
      <c r="G183" s="26">
        <v>6</v>
      </c>
      <c r="H183" s="60">
        <v>10</v>
      </c>
      <c r="I183" s="26">
        <v>7</v>
      </c>
    </row>
    <row r="184" spans="1:9" ht="15.75" thickBot="1">
      <c r="A184" s="29"/>
      <c r="B184" s="24" t="s">
        <v>19</v>
      </c>
      <c r="C184" s="24" t="s">
        <v>46</v>
      </c>
      <c r="D184" s="26">
        <v>88</v>
      </c>
      <c r="E184" s="45">
        <f t="shared" si="6"/>
        <v>28.025477707006367</v>
      </c>
      <c r="F184" s="58">
        <f t="shared" si="7"/>
        <v>6.1656050955413999</v>
      </c>
      <c r="G184" s="26">
        <v>9</v>
      </c>
      <c r="H184" s="60">
        <v>14</v>
      </c>
      <c r="I184" s="26">
        <v>9</v>
      </c>
    </row>
    <row r="185" spans="1:9" ht="15.75" thickBot="1">
      <c r="A185" s="29"/>
      <c r="B185" s="24" t="s">
        <v>42</v>
      </c>
      <c r="C185" s="24" t="s">
        <v>8</v>
      </c>
      <c r="D185" s="26">
        <v>170</v>
      </c>
      <c r="E185" s="45">
        <f t="shared" si="6"/>
        <v>54.140127388535028</v>
      </c>
      <c r="F185" s="58">
        <f t="shared" si="7"/>
        <v>23.009554140127388</v>
      </c>
      <c r="G185" s="26">
        <v>8</v>
      </c>
      <c r="H185" s="60">
        <v>13.5</v>
      </c>
      <c r="I185" s="26">
        <v>10</v>
      </c>
    </row>
    <row r="186" spans="1:9" ht="15.75" thickBot="1">
      <c r="A186" s="29"/>
      <c r="B186" s="24" t="s">
        <v>23</v>
      </c>
      <c r="C186" s="24" t="s">
        <v>48</v>
      </c>
      <c r="D186" s="26">
        <v>116</v>
      </c>
      <c r="E186" s="45">
        <f t="shared" si="6"/>
        <v>36.942675159235669</v>
      </c>
      <c r="F186" s="58">
        <f t="shared" si="7"/>
        <v>10.713375796178346</v>
      </c>
      <c r="G186" s="29">
        <v>6</v>
      </c>
      <c r="H186" s="60">
        <v>9.4</v>
      </c>
      <c r="I186" s="29">
        <v>6</v>
      </c>
    </row>
    <row r="187" spans="1:9" ht="15.75" thickBot="1">
      <c r="A187" s="29"/>
      <c r="B187" s="20" t="s">
        <v>19</v>
      </c>
      <c r="C187" s="20" t="s">
        <v>46</v>
      </c>
      <c r="D187" s="29">
        <v>77</v>
      </c>
      <c r="E187" s="45">
        <f t="shared" si="6"/>
        <v>24.522292993630572</v>
      </c>
      <c r="F187" s="58">
        <f t="shared" si="7"/>
        <v>4.7205414012738851</v>
      </c>
      <c r="G187" s="32">
        <v>6</v>
      </c>
      <c r="H187" s="60">
        <v>13.5</v>
      </c>
      <c r="I187" s="32">
        <v>7</v>
      </c>
    </row>
    <row r="188" spans="1:9" ht="15.75" thickBot="1">
      <c r="A188" s="32">
        <v>4</v>
      </c>
      <c r="B188" s="30" t="s">
        <v>3</v>
      </c>
      <c r="C188" s="30" t="s">
        <v>4</v>
      </c>
      <c r="D188" s="32">
        <v>82</v>
      </c>
      <c r="E188" s="45">
        <f t="shared" si="6"/>
        <v>26.114649681528661</v>
      </c>
      <c r="F188" s="58">
        <f t="shared" si="7"/>
        <v>5.3535031847133761</v>
      </c>
      <c r="G188" s="29">
        <v>6</v>
      </c>
      <c r="H188" s="60">
        <v>9.4</v>
      </c>
      <c r="I188" s="29">
        <v>6</v>
      </c>
    </row>
    <row r="189" spans="1:9" ht="15.75" thickBot="1">
      <c r="A189" s="29"/>
      <c r="B189" s="20" t="s">
        <v>3</v>
      </c>
      <c r="C189" s="20" t="s">
        <v>4</v>
      </c>
      <c r="D189" s="29">
        <v>74</v>
      </c>
      <c r="E189" s="45">
        <f t="shared" si="6"/>
        <v>23.566878980891719</v>
      </c>
      <c r="F189" s="58">
        <f t="shared" si="7"/>
        <v>4.3598726114649686</v>
      </c>
      <c r="G189" s="26">
        <v>6</v>
      </c>
      <c r="H189" s="60">
        <v>14</v>
      </c>
      <c r="I189" s="26">
        <v>10</v>
      </c>
    </row>
    <row r="190" spans="1:9" ht="15.75" thickBot="1">
      <c r="A190" s="29"/>
      <c r="B190" s="24" t="s">
        <v>42</v>
      </c>
      <c r="C190" s="24" t="s">
        <v>8</v>
      </c>
      <c r="D190" s="26">
        <v>73</v>
      </c>
      <c r="E190" s="45">
        <f t="shared" si="6"/>
        <v>23.248407643312103</v>
      </c>
      <c r="F190" s="58">
        <f t="shared" si="7"/>
        <v>4.2428343949044587</v>
      </c>
      <c r="G190" s="26">
        <v>7</v>
      </c>
      <c r="H190" s="60">
        <v>12</v>
      </c>
      <c r="I190" s="26">
        <v>9</v>
      </c>
    </row>
    <row r="191" spans="1:9" ht="15.75" thickBot="1">
      <c r="A191" s="29"/>
      <c r="B191" s="24" t="s">
        <v>19</v>
      </c>
      <c r="C191" s="24" t="s">
        <v>46</v>
      </c>
      <c r="D191" s="26">
        <v>88</v>
      </c>
      <c r="E191" s="45">
        <f t="shared" si="6"/>
        <v>28.025477707006367</v>
      </c>
      <c r="F191" s="58">
        <f t="shared" si="7"/>
        <v>6.1656050955413999</v>
      </c>
      <c r="G191" s="26">
        <v>7</v>
      </c>
      <c r="H191" s="60">
        <v>14</v>
      </c>
      <c r="I191" s="26">
        <v>11</v>
      </c>
    </row>
    <row r="192" spans="1:9" ht="15.75" thickBot="1">
      <c r="A192" s="29"/>
      <c r="B192" s="24" t="s">
        <v>5</v>
      </c>
      <c r="C192" s="24" t="s">
        <v>6</v>
      </c>
      <c r="D192" s="26">
        <v>74</v>
      </c>
      <c r="E192" s="45">
        <f t="shared" si="6"/>
        <v>23.566878980891719</v>
      </c>
      <c r="F192" s="58">
        <f t="shared" si="7"/>
        <v>4.3598726114649686</v>
      </c>
      <c r="G192" s="26">
        <v>8</v>
      </c>
      <c r="H192" s="60">
        <v>16.399999999999999</v>
      </c>
      <c r="I192" s="26">
        <v>9</v>
      </c>
    </row>
    <row r="193" spans="1:9" ht="15.75" thickBot="1">
      <c r="A193" s="29"/>
      <c r="B193" s="24" t="s">
        <v>25</v>
      </c>
      <c r="C193" s="24"/>
      <c r="D193" s="26">
        <v>96</v>
      </c>
      <c r="E193" s="45">
        <f t="shared" si="6"/>
        <v>30.573248407643312</v>
      </c>
      <c r="F193" s="58">
        <f t="shared" si="7"/>
        <v>7.3375796178343959</v>
      </c>
      <c r="G193" s="26">
        <v>8</v>
      </c>
      <c r="H193" s="60">
        <v>15</v>
      </c>
      <c r="I193" s="26">
        <v>11</v>
      </c>
    </row>
    <row r="194" spans="1:9" ht="15.75" thickBot="1">
      <c r="A194" s="29"/>
      <c r="B194" s="24" t="s">
        <v>25</v>
      </c>
      <c r="C194" s="24"/>
      <c r="D194" s="26">
        <v>81</v>
      </c>
      <c r="E194" s="45">
        <f t="shared" si="6"/>
        <v>25.796178343949045</v>
      </c>
      <c r="F194" s="58">
        <f t="shared" si="7"/>
        <v>5.2237261146496818</v>
      </c>
      <c r="G194" s="29">
        <v>10</v>
      </c>
      <c r="H194" s="60">
        <v>17.5</v>
      </c>
      <c r="I194" s="29">
        <v>12</v>
      </c>
    </row>
    <row r="195" spans="1:9" ht="15.75" thickBot="1">
      <c r="A195" s="29"/>
      <c r="B195" s="20" t="s">
        <v>25</v>
      </c>
      <c r="C195" s="20"/>
      <c r="D195" s="29">
        <v>109</v>
      </c>
      <c r="E195" s="45">
        <f t="shared" si="6"/>
        <v>34.71337579617834</v>
      </c>
      <c r="F195" s="58">
        <f t="shared" si="7"/>
        <v>9.4593949044585983</v>
      </c>
      <c r="G195" s="32">
        <v>12</v>
      </c>
      <c r="H195" s="60">
        <v>14.6</v>
      </c>
      <c r="I195" s="32">
        <v>10</v>
      </c>
    </row>
    <row r="196" spans="1:9" ht="15.75" thickBot="1">
      <c r="A196" s="32">
        <v>5</v>
      </c>
      <c r="B196" s="30" t="s">
        <v>3</v>
      </c>
      <c r="C196" s="30" t="s">
        <v>4</v>
      </c>
      <c r="D196" s="32">
        <v>102</v>
      </c>
      <c r="E196" s="45">
        <f t="shared" si="6"/>
        <v>32.484076433121018</v>
      </c>
      <c r="F196" s="58">
        <f t="shared" si="7"/>
        <v>8.2834394904458595</v>
      </c>
      <c r="G196" s="29">
        <v>10</v>
      </c>
      <c r="H196" s="60">
        <v>15.5</v>
      </c>
      <c r="I196" s="29">
        <v>10</v>
      </c>
    </row>
    <row r="197" spans="1:9" ht="15.75" thickBot="1">
      <c r="A197" s="29"/>
      <c r="B197" s="20" t="s">
        <v>25</v>
      </c>
      <c r="C197" s="20"/>
      <c r="D197" s="29">
        <v>110</v>
      </c>
      <c r="E197" s="45">
        <f t="shared" si="6"/>
        <v>35.031847133757964</v>
      </c>
      <c r="F197" s="58">
        <f t="shared" si="7"/>
        <v>9.6337579617834415</v>
      </c>
      <c r="G197" s="26">
        <v>7</v>
      </c>
      <c r="H197" s="60">
        <v>17</v>
      </c>
      <c r="I197" s="26">
        <v>11</v>
      </c>
    </row>
    <row r="198" spans="1:9" ht="15.75" thickBot="1">
      <c r="A198" s="29"/>
      <c r="B198" s="24" t="s">
        <v>25</v>
      </c>
      <c r="C198" s="24"/>
      <c r="D198" s="26">
        <v>121</v>
      </c>
      <c r="E198" s="45">
        <f t="shared" si="6"/>
        <v>38.535031847133759</v>
      </c>
      <c r="F198" s="58">
        <f t="shared" si="7"/>
        <v>11.656847133757962</v>
      </c>
      <c r="G198" s="26">
        <v>8</v>
      </c>
      <c r="H198" s="60">
        <v>16</v>
      </c>
      <c r="I198" s="26">
        <v>10</v>
      </c>
    </row>
    <row r="199" spans="1:9" ht="15.75" thickBot="1">
      <c r="A199" s="29"/>
      <c r="B199" s="24" t="s">
        <v>25</v>
      </c>
      <c r="C199" s="24"/>
      <c r="D199" s="26">
        <v>102</v>
      </c>
      <c r="E199" s="45">
        <f t="shared" si="6"/>
        <v>32.484076433121018</v>
      </c>
      <c r="F199" s="58">
        <f t="shared" si="7"/>
        <v>8.2834394904458595</v>
      </c>
      <c r="G199" s="26">
        <v>7</v>
      </c>
      <c r="H199" s="60">
        <v>14.4</v>
      </c>
      <c r="I199" s="26">
        <v>9</v>
      </c>
    </row>
    <row r="200" spans="1:9" ht="15.75" thickBot="1">
      <c r="A200" s="29"/>
      <c r="B200" s="24" t="s">
        <v>25</v>
      </c>
      <c r="C200" s="24"/>
      <c r="D200" s="26">
        <v>96</v>
      </c>
      <c r="E200" s="45">
        <f t="shared" si="6"/>
        <v>30.573248407643312</v>
      </c>
      <c r="F200" s="58">
        <f t="shared" si="7"/>
        <v>7.3375796178343959</v>
      </c>
      <c r="G200" s="44">
        <v>6</v>
      </c>
      <c r="H200" s="60">
        <v>17.5</v>
      </c>
      <c r="I200" s="44">
        <v>11</v>
      </c>
    </row>
    <row r="201" spans="1:9" ht="15.75" thickBot="1">
      <c r="A201" s="44"/>
      <c r="B201" s="42" t="s">
        <v>42</v>
      </c>
      <c r="C201" s="42" t="s">
        <v>8</v>
      </c>
      <c r="D201" s="44">
        <v>83</v>
      </c>
      <c r="E201" s="45">
        <f t="shared" si="6"/>
        <v>26.433121019108277</v>
      </c>
      <c r="F201" s="58">
        <f t="shared" si="7"/>
        <v>5.4848726114649677</v>
      </c>
      <c r="G201" s="57">
        <v>12</v>
      </c>
      <c r="H201" s="56">
        <f>MAX(H164:H200)</f>
        <v>18</v>
      </c>
      <c r="I201" s="57">
        <v>11</v>
      </c>
    </row>
    <row r="204" spans="1:9">
      <c r="A204" s="85" t="s">
        <v>35</v>
      </c>
      <c r="B204" s="85"/>
      <c r="C204" s="85"/>
      <c r="D204" s="85"/>
      <c r="E204" s="85"/>
    </row>
    <row r="205" spans="1:9" ht="15.75" thickBot="1">
      <c r="E205" t="s">
        <v>52</v>
      </c>
    </row>
    <row r="206" spans="1:9">
      <c r="A206" s="77" t="s">
        <v>37</v>
      </c>
      <c r="B206" s="77" t="s">
        <v>38</v>
      </c>
      <c r="C206" s="77" t="s">
        <v>39</v>
      </c>
      <c r="D206" s="77" t="s">
        <v>40</v>
      </c>
      <c r="E206" s="77" t="s">
        <v>41</v>
      </c>
      <c r="F206" s="80" t="s">
        <v>54</v>
      </c>
      <c r="G206" s="77" t="s">
        <v>55</v>
      </c>
      <c r="H206" s="78" t="s">
        <v>81</v>
      </c>
      <c r="I206" s="61" t="s">
        <v>78</v>
      </c>
    </row>
    <row r="207" spans="1:9" ht="29.25">
      <c r="A207" s="78"/>
      <c r="B207" s="78"/>
      <c r="C207" s="78"/>
      <c r="D207" s="78"/>
      <c r="E207" s="78"/>
      <c r="F207" s="80"/>
      <c r="G207" s="78"/>
      <c r="H207" s="78"/>
      <c r="I207" s="62" t="s">
        <v>79</v>
      </c>
    </row>
    <row r="208" spans="1:9">
      <c r="A208" s="78"/>
      <c r="B208" s="78"/>
      <c r="C208" s="78"/>
      <c r="D208" s="78"/>
      <c r="E208" s="78"/>
      <c r="F208" s="80"/>
      <c r="G208" s="78"/>
      <c r="H208" s="78"/>
      <c r="I208" s="62" t="s">
        <v>80</v>
      </c>
    </row>
    <row r="209" spans="1:9" ht="15.75" thickBot="1">
      <c r="A209" s="79"/>
      <c r="B209" s="79"/>
      <c r="C209" s="79"/>
      <c r="D209" s="79"/>
      <c r="E209" s="79"/>
      <c r="F209" s="80"/>
      <c r="G209" s="79"/>
      <c r="H209" s="79"/>
      <c r="I209" s="70"/>
    </row>
    <row r="210" spans="1:9" ht="15.75" thickBot="1">
      <c r="A210" s="32">
        <v>1</v>
      </c>
      <c r="B210" s="30" t="s">
        <v>3</v>
      </c>
      <c r="C210" s="30" t="s">
        <v>4</v>
      </c>
      <c r="D210" s="32">
        <v>82</v>
      </c>
      <c r="E210" s="45">
        <f>D210/3.14</f>
        <v>26.114649681528661</v>
      </c>
      <c r="F210" s="58">
        <f>0.25*3.14*(E210*E210)/100</f>
        <v>5.3535031847133761</v>
      </c>
      <c r="G210" s="32">
        <v>7</v>
      </c>
      <c r="H210" s="59">
        <v>8.4</v>
      </c>
      <c r="I210" s="32">
        <v>9</v>
      </c>
    </row>
    <row r="211" spans="1:9" ht="15.75" thickBot="1">
      <c r="A211" s="29"/>
      <c r="B211" s="20" t="s">
        <v>3</v>
      </c>
      <c r="C211" s="20" t="s">
        <v>4</v>
      </c>
      <c r="D211" s="29">
        <v>105</v>
      </c>
      <c r="E211" s="45">
        <f t="shared" ref="E211:E250" si="8">D211/3.14</f>
        <v>33.439490445859875</v>
      </c>
      <c r="F211" s="58">
        <f t="shared" ref="F211:F250" si="9">0.25*3.14*(E211*E211)/100</f>
        <v>8.7778662420382165</v>
      </c>
      <c r="G211" s="29">
        <v>8</v>
      </c>
      <c r="H211" s="60">
        <v>14</v>
      </c>
      <c r="I211" s="29">
        <v>6</v>
      </c>
    </row>
    <row r="212" spans="1:9" ht="15.75" thickBot="1">
      <c r="A212" s="26"/>
      <c r="B212" s="24" t="s">
        <v>3</v>
      </c>
      <c r="C212" s="24" t="s">
        <v>4</v>
      </c>
      <c r="D212" s="26">
        <v>175</v>
      </c>
      <c r="E212" s="45">
        <f t="shared" si="8"/>
        <v>55.732484076433117</v>
      </c>
      <c r="F212" s="58">
        <f t="shared" si="9"/>
        <v>24.382961783439491</v>
      </c>
      <c r="G212" s="26">
        <v>9</v>
      </c>
      <c r="H212" s="60">
        <v>16</v>
      </c>
      <c r="I212" s="26">
        <v>4</v>
      </c>
    </row>
    <row r="213" spans="1:9" ht="15.75" thickBot="1">
      <c r="A213" s="26"/>
      <c r="B213" s="24" t="s">
        <v>3</v>
      </c>
      <c r="C213" s="24" t="s">
        <v>4</v>
      </c>
      <c r="D213" s="26">
        <v>79</v>
      </c>
      <c r="E213" s="45">
        <f t="shared" si="8"/>
        <v>25.159235668789808</v>
      </c>
      <c r="F213" s="58">
        <f t="shared" si="9"/>
        <v>4.9689490445859867</v>
      </c>
      <c r="G213" s="26">
        <v>7</v>
      </c>
      <c r="H213" s="60">
        <v>11.4</v>
      </c>
      <c r="I213" s="26">
        <v>3</v>
      </c>
    </row>
    <row r="214" spans="1:9" ht="15.75" thickBot="1">
      <c r="A214" s="26"/>
      <c r="B214" s="24" t="s">
        <v>42</v>
      </c>
      <c r="C214" s="24" t="s">
        <v>8</v>
      </c>
      <c r="D214" s="26">
        <v>98</v>
      </c>
      <c r="E214" s="45">
        <f t="shared" si="8"/>
        <v>31.210191082802545</v>
      </c>
      <c r="F214" s="58">
        <f t="shared" si="9"/>
        <v>7.6464968152866231</v>
      </c>
      <c r="G214" s="26">
        <v>8</v>
      </c>
      <c r="H214" s="60">
        <v>15.6</v>
      </c>
      <c r="I214" s="26">
        <v>6</v>
      </c>
    </row>
    <row r="215" spans="1:9" ht="15.75" thickBot="1">
      <c r="A215" s="26"/>
      <c r="B215" s="24" t="s">
        <v>5</v>
      </c>
      <c r="C215" s="24" t="s">
        <v>6</v>
      </c>
      <c r="D215" s="26">
        <v>163</v>
      </c>
      <c r="E215" s="45">
        <f t="shared" si="8"/>
        <v>51.910828025477706</v>
      </c>
      <c r="F215" s="58">
        <f t="shared" si="9"/>
        <v>21.153662420382165</v>
      </c>
      <c r="G215" s="26">
        <v>10</v>
      </c>
      <c r="H215" s="60">
        <v>13.6</v>
      </c>
      <c r="I215" s="26">
        <v>8</v>
      </c>
    </row>
    <row r="216" spans="1:9" ht="15.75" thickBot="1">
      <c r="A216" s="26"/>
      <c r="B216" s="24" t="s">
        <v>44</v>
      </c>
      <c r="C216" s="24"/>
      <c r="D216" s="26">
        <v>62</v>
      </c>
      <c r="E216" s="45">
        <f t="shared" si="8"/>
        <v>19.745222929936304</v>
      </c>
      <c r="F216" s="58">
        <f t="shared" si="9"/>
        <v>3.0605095541401273</v>
      </c>
      <c r="G216" s="26">
        <v>7</v>
      </c>
      <c r="H216" s="60">
        <v>12</v>
      </c>
      <c r="I216" s="26">
        <v>7</v>
      </c>
    </row>
    <row r="217" spans="1:9" ht="15.75" thickBot="1">
      <c r="A217" s="26"/>
      <c r="B217" s="24" t="s">
        <v>9</v>
      </c>
      <c r="C217" s="24" t="s">
        <v>43</v>
      </c>
      <c r="D217" s="26">
        <v>92</v>
      </c>
      <c r="E217" s="45">
        <f t="shared" si="8"/>
        <v>29.29936305732484</v>
      </c>
      <c r="F217" s="58">
        <f t="shared" si="9"/>
        <v>6.7388535031847132</v>
      </c>
      <c r="G217" s="26">
        <v>8</v>
      </c>
      <c r="H217" s="60">
        <v>14.2</v>
      </c>
      <c r="I217" s="26">
        <v>8</v>
      </c>
    </row>
    <row r="218" spans="1:9" ht="15.75" thickBot="1">
      <c r="A218" s="29"/>
      <c r="B218" s="20" t="s">
        <v>15</v>
      </c>
      <c r="C218" s="20" t="s">
        <v>16</v>
      </c>
      <c r="D218" s="29">
        <v>70</v>
      </c>
      <c r="E218" s="45">
        <f t="shared" si="8"/>
        <v>22.292993630573246</v>
      </c>
      <c r="F218" s="58">
        <f t="shared" si="9"/>
        <v>3.9012738853503182</v>
      </c>
      <c r="G218" s="29">
        <v>6</v>
      </c>
      <c r="H218" s="60">
        <v>11.4</v>
      </c>
      <c r="I218" s="29">
        <v>6</v>
      </c>
    </row>
    <row r="219" spans="1:9" ht="15.75" thickBot="1">
      <c r="A219" s="32">
        <v>2</v>
      </c>
      <c r="B219" s="30" t="s">
        <v>3</v>
      </c>
      <c r="C219" s="30" t="s">
        <v>4</v>
      </c>
      <c r="D219" s="32">
        <v>68</v>
      </c>
      <c r="E219" s="45">
        <f t="shared" si="8"/>
        <v>21.656050955414013</v>
      </c>
      <c r="F219" s="58">
        <f t="shared" si="9"/>
        <v>3.6815286624203827</v>
      </c>
      <c r="G219" s="32">
        <v>6</v>
      </c>
      <c r="H219" s="60">
        <v>11.4</v>
      </c>
      <c r="I219" s="32">
        <v>9</v>
      </c>
    </row>
    <row r="220" spans="1:9" ht="15.75" thickBot="1">
      <c r="A220" s="29"/>
      <c r="B220" s="20" t="s">
        <v>3</v>
      </c>
      <c r="C220" s="20" t="s">
        <v>4</v>
      </c>
      <c r="D220" s="29">
        <v>72</v>
      </c>
      <c r="E220" s="45">
        <f t="shared" si="8"/>
        <v>22.929936305732483</v>
      </c>
      <c r="F220" s="58">
        <f t="shared" si="9"/>
        <v>4.1273885350318471</v>
      </c>
      <c r="G220" s="29">
        <v>7</v>
      </c>
      <c r="H220" s="60">
        <v>9</v>
      </c>
      <c r="I220" s="29">
        <v>10</v>
      </c>
    </row>
    <row r="221" spans="1:9" ht="15.75" thickBot="1">
      <c r="A221" s="26"/>
      <c r="B221" s="24" t="s">
        <v>53</v>
      </c>
      <c r="C221" s="24"/>
      <c r="D221" s="26">
        <v>149</v>
      </c>
      <c r="E221" s="45">
        <f t="shared" si="8"/>
        <v>47.452229299363054</v>
      </c>
      <c r="F221" s="58">
        <f t="shared" si="9"/>
        <v>17.675955414012734</v>
      </c>
      <c r="G221" s="26">
        <v>9</v>
      </c>
      <c r="H221" s="60">
        <v>12.4</v>
      </c>
      <c r="I221" s="26">
        <v>6</v>
      </c>
    </row>
    <row r="222" spans="1:9" ht="15.75" thickBot="1">
      <c r="A222" s="26"/>
      <c r="B222" s="24" t="s">
        <v>9</v>
      </c>
      <c r="C222" s="24" t="s">
        <v>43</v>
      </c>
      <c r="D222" s="26">
        <v>98</v>
      </c>
      <c r="E222" s="45">
        <f t="shared" si="8"/>
        <v>31.210191082802545</v>
      </c>
      <c r="F222" s="58">
        <f t="shared" si="9"/>
        <v>7.6464968152866231</v>
      </c>
      <c r="G222" s="26">
        <v>12</v>
      </c>
      <c r="H222" s="60">
        <v>18</v>
      </c>
      <c r="I222" s="26">
        <v>8</v>
      </c>
    </row>
    <row r="223" spans="1:9" ht="15.75" thickBot="1">
      <c r="A223" s="26"/>
      <c r="B223" s="24" t="s">
        <v>11</v>
      </c>
      <c r="C223" s="24"/>
      <c r="D223" s="26">
        <v>91</v>
      </c>
      <c r="E223" s="45">
        <f t="shared" si="8"/>
        <v>28.980891719745223</v>
      </c>
      <c r="F223" s="58">
        <f t="shared" si="9"/>
        <v>6.5931528662420389</v>
      </c>
      <c r="G223" s="26">
        <v>10</v>
      </c>
      <c r="H223" s="60">
        <v>12.8</v>
      </c>
      <c r="I223" s="26">
        <v>9</v>
      </c>
    </row>
    <row r="224" spans="1:9" ht="15.75" thickBot="1">
      <c r="A224" s="26"/>
      <c r="B224" s="24" t="s">
        <v>42</v>
      </c>
      <c r="C224" s="24" t="s">
        <v>8</v>
      </c>
      <c r="D224" s="26">
        <v>178</v>
      </c>
      <c r="E224" s="45">
        <f t="shared" si="8"/>
        <v>56.687898089171973</v>
      </c>
      <c r="F224" s="58">
        <f t="shared" si="9"/>
        <v>25.226114649681531</v>
      </c>
      <c r="G224" s="26">
        <v>9</v>
      </c>
      <c r="H224" s="60">
        <v>10.8</v>
      </c>
      <c r="I224" s="26">
        <v>3</v>
      </c>
    </row>
    <row r="225" spans="1:9" ht="15.75" thickBot="1">
      <c r="A225" s="26"/>
      <c r="B225" s="24" t="s">
        <v>5</v>
      </c>
      <c r="C225" s="24" t="s">
        <v>6</v>
      </c>
      <c r="D225" s="26">
        <v>119</v>
      </c>
      <c r="E225" s="45">
        <f t="shared" si="8"/>
        <v>37.898089171974519</v>
      </c>
      <c r="F225" s="58">
        <f t="shared" si="9"/>
        <v>11.27468152866242</v>
      </c>
      <c r="G225" s="29">
        <v>8</v>
      </c>
      <c r="H225" s="60">
        <v>9</v>
      </c>
      <c r="I225" s="29">
        <v>9</v>
      </c>
    </row>
    <row r="226" spans="1:9" ht="15.75" thickBot="1">
      <c r="A226" s="26"/>
      <c r="B226" s="24" t="s">
        <v>11</v>
      </c>
      <c r="C226" s="24" t="s">
        <v>12</v>
      </c>
      <c r="D226" s="26">
        <v>108</v>
      </c>
      <c r="E226" s="45">
        <f t="shared" si="8"/>
        <v>34.394904458598724</v>
      </c>
      <c r="F226" s="58">
        <f t="shared" si="9"/>
        <v>9.2866242038216544</v>
      </c>
      <c r="G226" s="57">
        <v>7</v>
      </c>
      <c r="H226" s="73">
        <v>11.5</v>
      </c>
      <c r="I226" s="57">
        <v>5</v>
      </c>
    </row>
    <row r="227" spans="1:9" ht="15.75" thickBot="1">
      <c r="A227" s="29"/>
      <c r="B227" s="20" t="s">
        <v>5</v>
      </c>
      <c r="C227" s="20" t="s">
        <v>6</v>
      </c>
      <c r="D227" s="29">
        <v>122</v>
      </c>
      <c r="E227" s="45">
        <f t="shared" si="8"/>
        <v>38.853503184713375</v>
      </c>
      <c r="F227" s="58">
        <f t="shared" si="9"/>
        <v>11.85031847133758</v>
      </c>
      <c r="G227" s="57">
        <v>8</v>
      </c>
      <c r="H227" s="73">
        <v>11.5</v>
      </c>
      <c r="I227" s="57">
        <v>6</v>
      </c>
    </row>
    <row r="228" spans="1:9" ht="15.75" thickBot="1">
      <c r="A228" s="32">
        <v>3</v>
      </c>
      <c r="B228" s="30" t="s">
        <v>3</v>
      </c>
      <c r="C228" s="30" t="s">
        <v>4</v>
      </c>
      <c r="D228" s="32">
        <v>104</v>
      </c>
      <c r="E228" s="45">
        <f t="shared" si="8"/>
        <v>33.121019108280251</v>
      </c>
      <c r="F228" s="58">
        <f t="shared" si="9"/>
        <v>8.6114649681528643</v>
      </c>
      <c r="G228" s="32">
        <v>9</v>
      </c>
      <c r="H228" s="60">
        <v>14.2</v>
      </c>
      <c r="I228" s="32">
        <v>9</v>
      </c>
    </row>
    <row r="229" spans="1:9" ht="15.75" thickBot="1">
      <c r="A229" s="29"/>
      <c r="B229" s="20" t="s">
        <v>3</v>
      </c>
      <c r="C229" s="20" t="s">
        <v>4</v>
      </c>
      <c r="D229" s="29">
        <v>83</v>
      </c>
      <c r="E229" s="45">
        <f t="shared" si="8"/>
        <v>26.433121019108277</v>
      </c>
      <c r="F229" s="58">
        <f t="shared" si="9"/>
        <v>5.4848726114649677</v>
      </c>
      <c r="G229" s="29">
        <v>8</v>
      </c>
      <c r="H229" s="60">
        <v>12</v>
      </c>
      <c r="I229" s="29">
        <v>5</v>
      </c>
    </row>
    <row r="230" spans="1:9" ht="15.75" thickBot="1">
      <c r="A230" s="26"/>
      <c r="B230" s="24" t="s">
        <v>44</v>
      </c>
      <c r="C230" s="24"/>
      <c r="D230" s="26">
        <v>79</v>
      </c>
      <c r="E230" s="45">
        <f t="shared" si="8"/>
        <v>25.159235668789808</v>
      </c>
      <c r="F230" s="58">
        <f t="shared" si="9"/>
        <v>4.9689490445859867</v>
      </c>
      <c r="G230" s="26">
        <v>8</v>
      </c>
      <c r="H230" s="60">
        <v>16.8</v>
      </c>
      <c r="I230" s="26">
        <v>9</v>
      </c>
    </row>
    <row r="231" spans="1:9" ht="15.75" thickBot="1">
      <c r="A231" s="26"/>
      <c r="B231" s="24" t="s">
        <v>42</v>
      </c>
      <c r="C231" s="24" t="s">
        <v>8</v>
      </c>
      <c r="D231" s="26">
        <v>143</v>
      </c>
      <c r="E231" s="45">
        <f t="shared" si="8"/>
        <v>45.541401273885349</v>
      </c>
      <c r="F231" s="58">
        <f t="shared" si="9"/>
        <v>16.281050955414013</v>
      </c>
      <c r="G231" s="26">
        <v>7</v>
      </c>
      <c r="H231" s="60">
        <v>9.5</v>
      </c>
      <c r="I231" s="26">
        <v>6</v>
      </c>
    </row>
    <row r="232" spans="1:9" ht="15.75" thickBot="1">
      <c r="A232" s="26"/>
      <c r="B232" s="24" t="s">
        <v>19</v>
      </c>
      <c r="C232" s="24" t="s">
        <v>46</v>
      </c>
      <c r="D232" s="26">
        <v>84</v>
      </c>
      <c r="E232" s="45">
        <f t="shared" si="8"/>
        <v>26.751592356687897</v>
      </c>
      <c r="F232" s="58">
        <f t="shared" si="9"/>
        <v>5.6178343949044587</v>
      </c>
      <c r="G232" s="26">
        <v>9</v>
      </c>
      <c r="H232" s="60">
        <v>10.199999999999999</v>
      </c>
      <c r="I232" s="26">
        <v>5</v>
      </c>
    </row>
    <row r="233" spans="1:9" ht="15.75" thickBot="1">
      <c r="A233" s="26"/>
      <c r="B233" s="24" t="s">
        <v>19</v>
      </c>
      <c r="C233" s="24" t="s">
        <v>46</v>
      </c>
      <c r="D233" s="26">
        <v>112</v>
      </c>
      <c r="E233" s="45">
        <f t="shared" si="8"/>
        <v>35.668789808917197</v>
      </c>
      <c r="F233" s="58">
        <f t="shared" si="9"/>
        <v>9.9872611464968148</v>
      </c>
      <c r="G233" s="57">
        <v>8</v>
      </c>
      <c r="H233" s="73">
        <v>11.5</v>
      </c>
      <c r="I233" s="57">
        <v>6</v>
      </c>
    </row>
    <row r="234" spans="1:9" ht="15.75" thickBot="1">
      <c r="A234" s="26"/>
      <c r="B234" s="24" t="s">
        <v>17</v>
      </c>
      <c r="C234" s="24" t="s">
        <v>18</v>
      </c>
      <c r="D234" s="26">
        <v>309</v>
      </c>
      <c r="E234" s="45">
        <f t="shared" si="8"/>
        <v>98.407643312101911</v>
      </c>
      <c r="F234" s="58">
        <f t="shared" si="9"/>
        <v>76.019904458598731</v>
      </c>
      <c r="G234" s="71">
        <v>15</v>
      </c>
      <c r="H234" s="72">
        <v>23</v>
      </c>
      <c r="I234" s="26">
        <v>6</v>
      </c>
    </row>
    <row r="235" spans="1:9" ht="15.75" thickBot="1">
      <c r="A235" s="29"/>
      <c r="B235" s="20" t="s">
        <v>9</v>
      </c>
      <c r="C235" s="20"/>
      <c r="D235" s="29">
        <v>75</v>
      </c>
      <c r="E235" s="45">
        <f t="shared" si="8"/>
        <v>23.885350318471335</v>
      </c>
      <c r="F235" s="58">
        <f t="shared" si="9"/>
        <v>4.4785031847133743</v>
      </c>
      <c r="G235" s="29">
        <v>6</v>
      </c>
      <c r="H235" s="60">
        <v>14</v>
      </c>
      <c r="I235" s="29">
        <v>4</v>
      </c>
    </row>
    <row r="236" spans="1:9" ht="15.75" thickBot="1">
      <c r="A236" s="32">
        <v>4</v>
      </c>
      <c r="B236" s="30" t="s">
        <v>19</v>
      </c>
      <c r="C236" s="30" t="s">
        <v>46</v>
      </c>
      <c r="D236" s="32">
        <v>105</v>
      </c>
      <c r="E236" s="45">
        <f t="shared" si="8"/>
        <v>33.439490445859875</v>
      </c>
      <c r="F236" s="58">
        <f t="shared" si="9"/>
        <v>8.7778662420382165</v>
      </c>
      <c r="G236" s="32">
        <v>7</v>
      </c>
      <c r="H236" s="60">
        <v>11.5</v>
      </c>
      <c r="I236" s="32">
        <v>5</v>
      </c>
    </row>
    <row r="237" spans="1:9" ht="15.75" thickBot="1">
      <c r="A237" s="29"/>
      <c r="B237" s="20" t="s">
        <v>19</v>
      </c>
      <c r="C237" s="20" t="s">
        <v>46</v>
      </c>
      <c r="D237" s="29">
        <v>91</v>
      </c>
      <c r="E237" s="45">
        <f t="shared" si="8"/>
        <v>28.980891719745223</v>
      </c>
      <c r="F237" s="58">
        <f t="shared" si="9"/>
        <v>6.5931528662420389</v>
      </c>
      <c r="G237" s="29">
        <v>6</v>
      </c>
      <c r="H237" s="60">
        <v>9</v>
      </c>
      <c r="I237" s="29">
        <v>3</v>
      </c>
    </row>
    <row r="238" spans="1:9" ht="15.75" thickBot="1">
      <c r="A238" s="26"/>
      <c r="B238" s="24" t="s">
        <v>19</v>
      </c>
      <c r="C238" s="24" t="s">
        <v>46</v>
      </c>
      <c r="D238" s="26">
        <v>79</v>
      </c>
      <c r="E238" s="45">
        <f t="shared" si="8"/>
        <v>25.159235668789808</v>
      </c>
      <c r="F238" s="58">
        <f t="shared" si="9"/>
        <v>4.9689490445859867</v>
      </c>
      <c r="G238" s="26">
        <v>5</v>
      </c>
      <c r="H238" s="60">
        <v>8.6</v>
      </c>
      <c r="I238" s="26">
        <v>5</v>
      </c>
    </row>
    <row r="239" spans="1:9" ht="15.75" thickBot="1">
      <c r="A239" s="26"/>
      <c r="B239" s="24" t="s">
        <v>42</v>
      </c>
      <c r="C239" s="24" t="s">
        <v>8</v>
      </c>
      <c r="D239" s="26">
        <v>131</v>
      </c>
      <c r="E239" s="45">
        <f t="shared" si="8"/>
        <v>41.719745222929937</v>
      </c>
      <c r="F239" s="58">
        <f t="shared" si="9"/>
        <v>13.663216560509557</v>
      </c>
      <c r="G239" s="26">
        <v>6</v>
      </c>
      <c r="H239" s="60">
        <v>16.8</v>
      </c>
      <c r="I239" s="26">
        <v>7</v>
      </c>
    </row>
    <row r="240" spans="1:9" ht="15.75" thickBot="1">
      <c r="A240" s="26"/>
      <c r="B240" s="24" t="s">
        <v>19</v>
      </c>
      <c r="C240" s="24" t="s">
        <v>46</v>
      </c>
      <c r="D240" s="26">
        <v>89</v>
      </c>
      <c r="E240" s="45">
        <f t="shared" si="8"/>
        <v>28.343949044585987</v>
      </c>
      <c r="F240" s="58">
        <f t="shared" si="9"/>
        <v>6.3065286624203827</v>
      </c>
      <c r="G240" s="26">
        <v>6</v>
      </c>
      <c r="H240" s="60">
        <v>12</v>
      </c>
      <c r="I240" s="26">
        <v>6</v>
      </c>
    </row>
    <row r="241" spans="1:9" ht="15.75" thickBot="1">
      <c r="A241" s="26"/>
      <c r="B241" s="24" t="s">
        <v>23</v>
      </c>
      <c r="C241" s="24" t="s">
        <v>48</v>
      </c>
      <c r="D241" s="26">
        <v>86</v>
      </c>
      <c r="E241" s="45">
        <f t="shared" si="8"/>
        <v>27.388535031847134</v>
      </c>
      <c r="F241" s="58">
        <f t="shared" si="9"/>
        <v>5.8885350318471339</v>
      </c>
      <c r="G241" s="26">
        <v>6</v>
      </c>
      <c r="H241" s="60">
        <v>12</v>
      </c>
      <c r="I241" s="26">
        <v>6</v>
      </c>
    </row>
    <row r="242" spans="1:9" ht="15.75" thickBot="1">
      <c r="A242" s="26"/>
      <c r="B242" s="24" t="s">
        <v>11</v>
      </c>
      <c r="C242" s="24" t="s">
        <v>12</v>
      </c>
      <c r="D242" s="26">
        <v>93</v>
      </c>
      <c r="E242" s="45">
        <f t="shared" si="8"/>
        <v>29.617834394904456</v>
      </c>
      <c r="F242" s="58">
        <f t="shared" si="9"/>
        <v>6.8861464968152859</v>
      </c>
      <c r="G242" s="26">
        <v>7</v>
      </c>
      <c r="H242" s="60">
        <v>13.6</v>
      </c>
      <c r="I242" s="26">
        <v>8</v>
      </c>
    </row>
    <row r="243" spans="1:9" ht="15.75" thickBot="1">
      <c r="A243" s="29"/>
      <c r="B243" s="20" t="s">
        <v>25</v>
      </c>
      <c r="C243" s="20"/>
      <c r="D243" s="29">
        <v>112</v>
      </c>
      <c r="E243" s="45">
        <f t="shared" si="8"/>
        <v>35.668789808917197</v>
      </c>
      <c r="F243" s="58">
        <f t="shared" si="9"/>
        <v>9.9872611464968148</v>
      </c>
      <c r="G243" s="29">
        <v>9</v>
      </c>
      <c r="H243" s="60">
        <v>14.8</v>
      </c>
      <c r="I243" s="29">
        <v>10</v>
      </c>
    </row>
    <row r="244" spans="1:9" ht="15.75" thickBot="1">
      <c r="A244" s="32">
        <v>5</v>
      </c>
      <c r="B244" s="30" t="s">
        <v>25</v>
      </c>
      <c r="C244" s="30"/>
      <c r="D244" s="32">
        <v>148</v>
      </c>
      <c r="E244" s="45">
        <f t="shared" si="8"/>
        <v>47.133757961783438</v>
      </c>
      <c r="F244" s="58">
        <f t="shared" si="9"/>
        <v>17.439490445859875</v>
      </c>
      <c r="G244" s="32">
        <v>9</v>
      </c>
      <c r="H244" s="60">
        <v>16</v>
      </c>
      <c r="I244" s="32">
        <v>10</v>
      </c>
    </row>
    <row r="245" spans="1:9" ht="15.75" thickBot="1">
      <c r="A245" s="29"/>
      <c r="B245" s="20" t="s">
        <v>25</v>
      </c>
      <c r="C245" s="20"/>
      <c r="D245" s="29">
        <v>122</v>
      </c>
      <c r="E245" s="45">
        <f t="shared" si="8"/>
        <v>38.853503184713375</v>
      </c>
      <c r="F245" s="58">
        <f t="shared" si="9"/>
        <v>11.85031847133758</v>
      </c>
      <c r="G245" s="29">
        <v>8</v>
      </c>
      <c r="H245" s="60">
        <v>13.9</v>
      </c>
      <c r="I245" s="29">
        <v>9</v>
      </c>
    </row>
    <row r="246" spans="1:9" ht="15.75" thickBot="1">
      <c r="A246" s="26"/>
      <c r="B246" s="24" t="s">
        <v>25</v>
      </c>
      <c r="C246" s="24"/>
      <c r="D246" s="26">
        <v>114</v>
      </c>
      <c r="E246" s="45">
        <f t="shared" si="8"/>
        <v>36.30573248407643</v>
      </c>
      <c r="F246" s="58">
        <f t="shared" si="9"/>
        <v>10.347133757961783</v>
      </c>
      <c r="G246" s="26">
        <v>9</v>
      </c>
      <c r="H246" s="60">
        <v>13.6</v>
      </c>
      <c r="I246" s="26">
        <v>9</v>
      </c>
    </row>
    <row r="247" spans="1:9" ht="15.75" thickBot="1">
      <c r="A247" s="26"/>
      <c r="B247" s="24" t="s">
        <v>25</v>
      </c>
      <c r="C247" s="24"/>
      <c r="D247" s="26">
        <v>96</v>
      </c>
      <c r="E247" s="45">
        <f t="shared" si="8"/>
        <v>30.573248407643312</v>
      </c>
      <c r="F247" s="58">
        <f t="shared" si="9"/>
        <v>7.3375796178343959</v>
      </c>
      <c r="G247" s="26">
        <v>7</v>
      </c>
      <c r="H247" s="60">
        <v>15</v>
      </c>
      <c r="I247" s="26">
        <v>7</v>
      </c>
    </row>
    <row r="248" spans="1:9" ht="15.75" thickBot="1">
      <c r="A248" s="26"/>
      <c r="B248" s="24" t="s">
        <v>25</v>
      </c>
      <c r="C248" s="24"/>
      <c r="D248" s="26">
        <v>73</v>
      </c>
      <c r="E248" s="45">
        <f t="shared" si="8"/>
        <v>23.248407643312103</v>
      </c>
      <c r="F248" s="58">
        <f t="shared" si="9"/>
        <v>4.2428343949044587</v>
      </c>
      <c r="G248" s="26">
        <v>6</v>
      </c>
      <c r="H248" s="60">
        <v>14</v>
      </c>
      <c r="I248" s="26">
        <v>6</v>
      </c>
    </row>
    <row r="249" spans="1:9" ht="15.75" thickBot="1">
      <c r="A249" s="26"/>
      <c r="B249" s="24" t="s">
        <v>25</v>
      </c>
      <c r="C249" s="24"/>
      <c r="D249" s="26">
        <v>67</v>
      </c>
      <c r="E249" s="45">
        <f t="shared" si="8"/>
        <v>21.337579617834393</v>
      </c>
      <c r="F249" s="58">
        <f t="shared" si="9"/>
        <v>3.5740445859872607</v>
      </c>
      <c r="G249" s="26">
        <v>6</v>
      </c>
      <c r="H249" s="60">
        <v>14.5</v>
      </c>
      <c r="I249" s="26">
        <v>9</v>
      </c>
    </row>
    <row r="250" spans="1:9" ht="15.75" thickBot="1">
      <c r="A250" s="44"/>
      <c r="B250" s="42" t="s">
        <v>25</v>
      </c>
      <c r="C250" s="42"/>
      <c r="D250" s="44">
        <v>243</v>
      </c>
      <c r="E250" s="45">
        <f t="shared" si="8"/>
        <v>77.388535031847127</v>
      </c>
      <c r="F250" s="58">
        <f t="shared" si="9"/>
        <v>47.01353503184712</v>
      </c>
      <c r="G250" s="44">
        <v>10</v>
      </c>
      <c r="H250" s="60">
        <v>19.2</v>
      </c>
      <c r="I250" s="44">
        <v>12</v>
      </c>
    </row>
  </sheetData>
  <mergeCells count="45">
    <mergeCell ref="A1:E1"/>
    <mergeCell ref="A3:A6"/>
    <mergeCell ref="B3:B6"/>
    <mergeCell ref="C3:C6"/>
    <mergeCell ref="D3:D6"/>
    <mergeCell ref="E3:E6"/>
    <mergeCell ref="A59:E59"/>
    <mergeCell ref="A61:A64"/>
    <mergeCell ref="B61:B64"/>
    <mergeCell ref="C61:C64"/>
    <mergeCell ref="D61:D64"/>
    <mergeCell ref="E61:E64"/>
    <mergeCell ref="A110:E110"/>
    <mergeCell ref="A112:A115"/>
    <mergeCell ref="B112:B115"/>
    <mergeCell ref="C112:C115"/>
    <mergeCell ref="D112:D115"/>
    <mergeCell ref="E112:E115"/>
    <mergeCell ref="A158:E158"/>
    <mergeCell ref="A160:A163"/>
    <mergeCell ref="B160:B163"/>
    <mergeCell ref="C160:C163"/>
    <mergeCell ref="D160:D163"/>
    <mergeCell ref="E160:E163"/>
    <mergeCell ref="A204:E204"/>
    <mergeCell ref="A206:A209"/>
    <mergeCell ref="B206:B209"/>
    <mergeCell ref="C206:C209"/>
    <mergeCell ref="D206:D209"/>
    <mergeCell ref="E206:E209"/>
    <mergeCell ref="H3:H6"/>
    <mergeCell ref="F61:F64"/>
    <mergeCell ref="G61:G64"/>
    <mergeCell ref="H61:H64"/>
    <mergeCell ref="F3:F6"/>
    <mergeCell ref="G3:G6"/>
    <mergeCell ref="G206:G209"/>
    <mergeCell ref="F206:F209"/>
    <mergeCell ref="H206:H209"/>
    <mergeCell ref="H160:H163"/>
    <mergeCell ref="F112:F115"/>
    <mergeCell ref="G112:G115"/>
    <mergeCell ref="G160:G163"/>
    <mergeCell ref="F160:F163"/>
    <mergeCell ref="H112:H1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H5" sqref="H5"/>
    </sheetView>
  </sheetViews>
  <sheetFormatPr defaultRowHeight="15"/>
  <sheetData>
    <row r="1" spans="1:8" ht="16.5" customHeight="1" thickBot="1">
      <c r="A1" s="88" t="s">
        <v>60</v>
      </c>
      <c r="B1" s="88" t="s">
        <v>61</v>
      </c>
      <c r="C1" s="90" t="s">
        <v>62</v>
      </c>
      <c r="D1" s="91"/>
      <c r="E1" s="91"/>
      <c r="F1" s="91"/>
      <c r="G1" s="92"/>
      <c r="H1" s="93" t="s">
        <v>63</v>
      </c>
    </row>
    <row r="2" spans="1:8" ht="15.75" thickBot="1">
      <c r="A2" s="89"/>
      <c r="B2" s="89"/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94"/>
    </row>
    <row r="3" spans="1:8" ht="15.75" thickBot="1">
      <c r="A3" s="52">
        <v>1</v>
      </c>
      <c r="B3" s="53" t="s">
        <v>36</v>
      </c>
      <c r="C3" s="54">
        <v>20</v>
      </c>
      <c r="D3" s="54">
        <v>25</v>
      </c>
      <c r="E3" s="54">
        <v>23</v>
      </c>
      <c r="F3" s="54">
        <v>19</v>
      </c>
      <c r="G3" s="54">
        <v>21</v>
      </c>
      <c r="H3" s="54">
        <v>21.6</v>
      </c>
    </row>
    <row r="4" spans="1:8" ht="15.75" thickBot="1">
      <c r="A4" s="52">
        <v>2</v>
      </c>
      <c r="B4" s="53" t="s">
        <v>47</v>
      </c>
      <c r="C4" s="54">
        <v>19</v>
      </c>
      <c r="D4" s="54">
        <v>20</v>
      </c>
      <c r="E4" s="54">
        <v>20</v>
      </c>
      <c r="F4" s="54">
        <v>21</v>
      </c>
      <c r="G4" s="54">
        <v>22</v>
      </c>
      <c r="H4" s="54">
        <v>20.399999999999999</v>
      </c>
    </row>
    <row r="5" spans="1:8" ht="15.75" thickBot="1">
      <c r="A5" s="52">
        <v>3</v>
      </c>
      <c r="B5" s="53" t="s">
        <v>49</v>
      </c>
      <c r="C5" s="54">
        <v>20</v>
      </c>
      <c r="D5" s="54">
        <v>18</v>
      </c>
      <c r="E5" s="54">
        <v>19</v>
      </c>
      <c r="F5" s="54">
        <v>18</v>
      </c>
      <c r="G5" s="54">
        <v>17</v>
      </c>
      <c r="H5" s="54">
        <v>18.399999999999999</v>
      </c>
    </row>
    <row r="6" spans="1:8" ht="15.75" thickBot="1">
      <c r="A6" s="52">
        <v>4</v>
      </c>
      <c r="B6" s="53" t="s">
        <v>50</v>
      </c>
      <c r="C6" s="54">
        <v>18</v>
      </c>
      <c r="D6" s="54">
        <v>18</v>
      </c>
      <c r="E6" s="54">
        <v>17</v>
      </c>
      <c r="F6" s="54">
        <v>20</v>
      </c>
      <c r="G6" s="54">
        <v>20</v>
      </c>
      <c r="H6" s="54">
        <v>18.600000000000001</v>
      </c>
    </row>
    <row r="7" spans="1:8" ht="15.75" thickBot="1">
      <c r="A7" s="52">
        <v>5</v>
      </c>
      <c r="B7" s="53" t="s">
        <v>52</v>
      </c>
      <c r="C7" s="54">
        <v>20</v>
      </c>
      <c r="D7" s="54">
        <v>21</v>
      </c>
      <c r="E7" s="54">
        <v>20</v>
      </c>
      <c r="F7" s="54">
        <v>22</v>
      </c>
      <c r="G7" s="54">
        <v>21</v>
      </c>
      <c r="H7" s="54">
        <v>20.8</v>
      </c>
    </row>
    <row r="8" spans="1:8" ht="15.75" thickBot="1">
      <c r="A8" s="86" t="s">
        <v>64</v>
      </c>
      <c r="B8" s="87"/>
      <c r="C8" s="55"/>
      <c r="D8" s="55"/>
      <c r="E8" s="55"/>
      <c r="F8" s="55"/>
      <c r="G8" s="55"/>
      <c r="H8" s="54">
        <v>19.96</v>
      </c>
    </row>
    <row r="9" spans="1:8">
      <c r="H9">
        <f>STDEV(H3:H7)</f>
        <v>1.4028542333400411</v>
      </c>
    </row>
    <row r="11" spans="1:8" ht="15.75" thickBot="1"/>
    <row r="12" spans="1:8" ht="16.5" customHeight="1" thickBot="1">
      <c r="A12" s="88" t="s">
        <v>60</v>
      </c>
      <c r="B12" s="88" t="s">
        <v>61</v>
      </c>
      <c r="C12" s="90" t="s">
        <v>65</v>
      </c>
      <c r="D12" s="91"/>
      <c r="E12" s="91"/>
      <c r="F12" s="91"/>
      <c r="G12" s="92"/>
      <c r="H12" s="93" t="s">
        <v>63</v>
      </c>
    </row>
    <row r="13" spans="1:8" ht="15.75" thickBot="1">
      <c r="A13" s="89"/>
      <c r="B13" s="89"/>
      <c r="C13" s="51">
        <v>1</v>
      </c>
      <c r="D13" s="51">
        <v>2</v>
      </c>
      <c r="E13" s="51">
        <v>3</v>
      </c>
      <c r="F13" s="51">
        <v>4</v>
      </c>
      <c r="G13" s="51">
        <v>5</v>
      </c>
      <c r="H13" s="94"/>
    </row>
    <row r="14" spans="1:8" ht="15.75" thickBot="1">
      <c r="A14" s="52">
        <v>1</v>
      </c>
      <c r="B14" s="53" t="s">
        <v>36</v>
      </c>
      <c r="C14" s="54">
        <v>17</v>
      </c>
      <c r="D14" s="54">
        <v>18</v>
      </c>
      <c r="E14" s="54">
        <v>17</v>
      </c>
      <c r="F14" s="54">
        <v>17</v>
      </c>
      <c r="G14" s="54">
        <v>16</v>
      </c>
      <c r="H14" s="54">
        <v>17</v>
      </c>
    </row>
    <row r="15" spans="1:8" ht="15.75" thickBot="1">
      <c r="A15" s="52">
        <v>2</v>
      </c>
      <c r="B15" s="53" t="s">
        <v>47</v>
      </c>
      <c r="C15" s="54">
        <v>18</v>
      </c>
      <c r="D15" s="54">
        <v>17</v>
      </c>
      <c r="E15" s="54">
        <v>16</v>
      </c>
      <c r="F15" s="54">
        <v>16</v>
      </c>
      <c r="G15" s="54">
        <v>18</v>
      </c>
      <c r="H15" s="54">
        <v>17</v>
      </c>
    </row>
    <row r="16" spans="1:8" ht="15.75" thickBot="1">
      <c r="A16" s="52">
        <v>3</v>
      </c>
      <c r="B16" s="53" t="s">
        <v>49</v>
      </c>
      <c r="C16" s="54">
        <v>18</v>
      </c>
      <c r="D16" s="54">
        <v>17</v>
      </c>
      <c r="E16" s="54">
        <v>16</v>
      </c>
      <c r="F16" s="54">
        <v>16</v>
      </c>
      <c r="G16" s="54">
        <v>17</v>
      </c>
      <c r="H16" s="54">
        <v>16.8</v>
      </c>
    </row>
    <row r="17" spans="1:8" ht="15.75" thickBot="1">
      <c r="A17" s="52">
        <v>4</v>
      </c>
      <c r="B17" s="53" t="s">
        <v>50</v>
      </c>
      <c r="C17" s="54">
        <v>17</v>
      </c>
      <c r="D17" s="54">
        <v>17</v>
      </c>
      <c r="E17" s="54">
        <v>16</v>
      </c>
      <c r="F17" s="54">
        <v>17</v>
      </c>
      <c r="G17" s="54">
        <v>18</v>
      </c>
      <c r="H17" s="54">
        <v>17</v>
      </c>
    </row>
    <row r="18" spans="1:8" ht="15.75" thickBot="1">
      <c r="A18" s="52">
        <v>5</v>
      </c>
      <c r="B18" s="53" t="s">
        <v>52</v>
      </c>
      <c r="C18" s="54">
        <v>17</v>
      </c>
      <c r="D18" s="54">
        <v>16</v>
      </c>
      <c r="E18" s="54">
        <v>18</v>
      </c>
      <c r="F18" s="54">
        <v>16</v>
      </c>
      <c r="G18" s="54">
        <v>17</v>
      </c>
      <c r="H18" s="54">
        <v>16.8</v>
      </c>
    </row>
    <row r="19" spans="1:8" ht="15.75" thickBot="1">
      <c r="A19" s="86" t="s">
        <v>64</v>
      </c>
      <c r="B19" s="87"/>
      <c r="C19" s="55"/>
      <c r="D19" s="55"/>
      <c r="E19" s="55"/>
      <c r="F19" s="55"/>
      <c r="G19" s="55"/>
      <c r="H19" s="54">
        <v>16.920000000000002</v>
      </c>
    </row>
    <row r="20" spans="1:8">
      <c r="H20">
        <f>STDEV(H14:H18)</f>
        <v>0.10954451150103282</v>
      </c>
    </row>
    <row r="22" spans="1:8" ht="15.75" thickBot="1"/>
    <row r="23" spans="1:8" ht="15.75" thickBot="1">
      <c r="A23" s="88" t="s">
        <v>60</v>
      </c>
      <c r="B23" s="88" t="s">
        <v>61</v>
      </c>
      <c r="C23" s="90" t="s">
        <v>66</v>
      </c>
      <c r="D23" s="91"/>
      <c r="E23" s="91"/>
      <c r="F23" s="91"/>
      <c r="G23" s="92"/>
      <c r="H23" s="93" t="s">
        <v>63</v>
      </c>
    </row>
    <row r="24" spans="1:8" ht="15.75" thickBot="1">
      <c r="A24" s="89"/>
      <c r="B24" s="89"/>
      <c r="C24" s="51">
        <v>1</v>
      </c>
      <c r="D24" s="51">
        <v>2</v>
      </c>
      <c r="E24" s="51">
        <v>3</v>
      </c>
      <c r="F24" s="51">
        <v>4</v>
      </c>
      <c r="G24" s="51">
        <v>5</v>
      </c>
      <c r="H24" s="94"/>
    </row>
    <row r="25" spans="1:8" ht="15.75" thickBot="1">
      <c r="A25" s="52">
        <v>1</v>
      </c>
      <c r="B25" s="53" t="s">
        <v>36</v>
      </c>
      <c r="C25" s="54">
        <v>82</v>
      </c>
      <c r="D25" s="54">
        <v>57</v>
      </c>
      <c r="E25" s="54">
        <v>76</v>
      </c>
      <c r="F25" s="54">
        <v>91</v>
      </c>
      <c r="G25" s="54">
        <v>75</v>
      </c>
      <c r="H25" s="54">
        <v>76.2</v>
      </c>
    </row>
    <row r="26" spans="1:8" ht="15.75" thickBot="1">
      <c r="A26" s="52">
        <v>2</v>
      </c>
      <c r="B26" s="53" t="s">
        <v>47</v>
      </c>
      <c r="C26" s="54">
        <v>76</v>
      </c>
      <c r="D26" s="54">
        <v>83</v>
      </c>
      <c r="E26" s="54">
        <v>75</v>
      </c>
      <c r="F26" s="54">
        <v>80</v>
      </c>
      <c r="G26" s="54">
        <v>91</v>
      </c>
      <c r="H26" s="54">
        <v>81</v>
      </c>
    </row>
    <row r="27" spans="1:8" ht="15.75" thickBot="1">
      <c r="A27" s="52">
        <v>3</v>
      </c>
      <c r="B27" s="53" t="s">
        <v>49</v>
      </c>
      <c r="C27" s="54">
        <v>82</v>
      </c>
      <c r="D27" s="54">
        <v>76</v>
      </c>
      <c r="E27" s="54">
        <v>74</v>
      </c>
      <c r="F27" s="54">
        <v>76</v>
      </c>
      <c r="G27" s="54">
        <v>74</v>
      </c>
      <c r="H27" s="54">
        <v>76.400000000000006</v>
      </c>
    </row>
    <row r="28" spans="1:8" ht="15.75" thickBot="1">
      <c r="A28" s="52">
        <v>4</v>
      </c>
      <c r="B28" s="53" t="s">
        <v>50</v>
      </c>
      <c r="C28" s="54">
        <v>83</v>
      </c>
      <c r="D28" s="54">
        <v>75</v>
      </c>
      <c r="E28" s="54">
        <v>74</v>
      </c>
      <c r="F28" s="54">
        <v>76</v>
      </c>
      <c r="G28" s="54">
        <v>74</v>
      </c>
      <c r="H28" s="54">
        <v>76.400000000000006</v>
      </c>
    </row>
    <row r="29" spans="1:8" ht="15.75" thickBot="1">
      <c r="A29" s="52">
        <v>5</v>
      </c>
      <c r="B29" s="53" t="s">
        <v>52</v>
      </c>
      <c r="C29" s="54">
        <v>75</v>
      </c>
      <c r="D29" s="54">
        <v>73</v>
      </c>
      <c r="E29" s="54">
        <v>74</v>
      </c>
      <c r="F29" s="54">
        <v>75</v>
      </c>
      <c r="G29" s="54">
        <v>70</v>
      </c>
      <c r="H29" s="54">
        <v>73.400000000000006</v>
      </c>
    </row>
    <row r="30" spans="1:8" ht="15.75" thickBot="1">
      <c r="A30" s="86" t="s">
        <v>64</v>
      </c>
      <c r="B30" s="87"/>
      <c r="C30" s="55"/>
      <c r="D30" s="55"/>
      <c r="E30" s="55"/>
      <c r="F30" s="55"/>
      <c r="G30" s="55"/>
      <c r="H30" s="54">
        <v>76.680000000000007</v>
      </c>
    </row>
    <row r="31" spans="1:8">
      <c r="H31">
        <f>STDEV(H25:H29)</f>
        <v>2.7298351598589328</v>
      </c>
    </row>
    <row r="34" spans="1:6" ht="15.75" thickBot="1"/>
    <row r="35" spans="1:6" ht="28.5" customHeight="1" thickBot="1">
      <c r="A35" s="88" t="s">
        <v>60</v>
      </c>
      <c r="B35" s="88" t="s">
        <v>61</v>
      </c>
      <c r="C35" s="90" t="s">
        <v>67</v>
      </c>
      <c r="D35" s="91"/>
      <c r="E35" s="92"/>
      <c r="F35" s="93" t="s">
        <v>63</v>
      </c>
    </row>
    <row r="36" spans="1:6" ht="15.75" thickBot="1">
      <c r="A36" s="89"/>
      <c r="B36" s="89"/>
      <c r="C36" s="51">
        <v>1</v>
      </c>
      <c r="D36" s="51">
        <v>3</v>
      </c>
      <c r="E36" s="51">
        <v>5</v>
      </c>
      <c r="F36" s="94"/>
    </row>
    <row r="37" spans="1:6" ht="15.75" thickBot="1">
      <c r="A37" s="52">
        <v>1</v>
      </c>
      <c r="B37" s="53" t="s">
        <v>36</v>
      </c>
      <c r="C37" s="54">
        <v>10</v>
      </c>
      <c r="D37" s="54">
        <v>18</v>
      </c>
      <c r="E37" s="54">
        <v>20</v>
      </c>
      <c r="F37" s="54">
        <v>16</v>
      </c>
    </row>
    <row r="38" spans="1:6" ht="15.75" thickBot="1">
      <c r="A38" s="52">
        <v>2</v>
      </c>
      <c r="B38" s="53" t="s">
        <v>47</v>
      </c>
      <c r="C38" s="54">
        <v>26</v>
      </c>
      <c r="D38" s="54">
        <v>38</v>
      </c>
      <c r="E38" s="54">
        <v>45</v>
      </c>
      <c r="F38" s="54">
        <v>36.299999999999997</v>
      </c>
    </row>
    <row r="39" spans="1:6" ht="15.75" thickBot="1">
      <c r="A39" s="52">
        <v>3</v>
      </c>
      <c r="B39" s="53" t="s">
        <v>49</v>
      </c>
      <c r="C39" s="54">
        <v>28</v>
      </c>
      <c r="D39" s="54">
        <v>30</v>
      </c>
      <c r="E39" s="54">
        <v>33</v>
      </c>
      <c r="F39" s="54">
        <v>30.3</v>
      </c>
    </row>
    <row r="40" spans="1:6" ht="15.75" thickBot="1">
      <c r="A40" s="52">
        <v>4</v>
      </c>
      <c r="B40" s="53" t="s">
        <v>50</v>
      </c>
      <c r="C40" s="54">
        <v>30</v>
      </c>
      <c r="D40" s="54">
        <v>29</v>
      </c>
      <c r="E40" s="54">
        <v>31</v>
      </c>
      <c r="F40" s="54">
        <v>30</v>
      </c>
    </row>
    <row r="41" spans="1:6" ht="15.75" thickBot="1">
      <c r="A41" s="52">
        <v>5</v>
      </c>
      <c r="B41" s="53" t="s">
        <v>52</v>
      </c>
      <c r="C41" s="54">
        <v>20</v>
      </c>
      <c r="D41" s="54">
        <v>15</v>
      </c>
      <c r="E41" s="54">
        <v>16</v>
      </c>
      <c r="F41" s="54">
        <v>17</v>
      </c>
    </row>
    <row r="42" spans="1:6" ht="15.75" thickBot="1">
      <c r="A42" s="86" t="s">
        <v>64</v>
      </c>
      <c r="B42" s="87"/>
      <c r="C42" s="55"/>
      <c r="D42" s="55"/>
      <c r="E42" s="55"/>
      <c r="F42" s="54">
        <v>25.92</v>
      </c>
    </row>
    <row r="43" spans="1:6">
      <c r="F43">
        <f>STDEV(F37:F41)</f>
        <v>8.9658797672063368</v>
      </c>
    </row>
    <row r="45" spans="1:6" ht="15.75" thickBot="1"/>
    <row r="46" spans="1:6">
      <c r="A46" s="88" t="s">
        <v>60</v>
      </c>
      <c r="B46" s="88" t="s">
        <v>61</v>
      </c>
      <c r="C46" s="96" t="s">
        <v>68</v>
      </c>
      <c r="D46" s="97"/>
      <c r="E46" s="98"/>
      <c r="F46" s="93" t="s">
        <v>63</v>
      </c>
    </row>
    <row r="47" spans="1:6" ht="15.75" thickBot="1">
      <c r="A47" s="95"/>
      <c r="B47" s="95"/>
      <c r="C47" s="99" t="s">
        <v>76</v>
      </c>
      <c r="D47" s="100"/>
      <c r="E47" s="101"/>
      <c r="F47" s="102"/>
    </row>
    <row r="48" spans="1:6" ht="15.75" thickBot="1">
      <c r="A48" s="89"/>
      <c r="B48" s="89"/>
      <c r="C48" s="51">
        <v>1</v>
      </c>
      <c r="D48" s="51">
        <v>3</v>
      </c>
      <c r="E48" s="51">
        <v>5</v>
      </c>
      <c r="F48" s="94"/>
    </row>
    <row r="49" spans="1:6" ht="15.75" thickBot="1">
      <c r="A49" s="52">
        <v>1</v>
      </c>
      <c r="B49" s="53" t="s">
        <v>36</v>
      </c>
      <c r="C49" s="54">
        <v>5.7</v>
      </c>
      <c r="D49" s="54">
        <v>5.6</v>
      </c>
      <c r="E49" s="54">
        <v>5.7</v>
      </c>
      <c r="F49" s="54">
        <v>5.6</v>
      </c>
    </row>
    <row r="50" spans="1:6" ht="15.75" thickBot="1">
      <c r="A50" s="52">
        <v>2</v>
      </c>
      <c r="B50" s="53" t="s">
        <v>47</v>
      </c>
      <c r="C50" s="54">
        <v>6.1</v>
      </c>
      <c r="D50" s="54">
        <v>5.8</v>
      </c>
      <c r="E50" s="54">
        <v>4.9000000000000004</v>
      </c>
      <c r="F50" s="54">
        <v>5.6</v>
      </c>
    </row>
    <row r="51" spans="1:6" ht="15.75" thickBot="1">
      <c r="A51" s="52">
        <v>3</v>
      </c>
      <c r="B51" s="53" t="s">
        <v>49</v>
      </c>
      <c r="C51" s="54">
        <v>5</v>
      </c>
      <c r="D51" s="54">
        <v>4.9000000000000004</v>
      </c>
      <c r="E51" s="54">
        <v>5.3</v>
      </c>
      <c r="F51" s="54">
        <v>5.0599999999999996</v>
      </c>
    </row>
    <row r="52" spans="1:6" ht="15.75" thickBot="1">
      <c r="A52" s="52">
        <v>4</v>
      </c>
      <c r="B52" s="53" t="s">
        <v>50</v>
      </c>
      <c r="C52" s="54">
        <v>5.6</v>
      </c>
      <c r="D52" s="54">
        <v>4.8</v>
      </c>
      <c r="E52" s="54">
        <v>4.5</v>
      </c>
      <c r="F52" s="54">
        <v>4.9000000000000004</v>
      </c>
    </row>
    <row r="53" spans="1:6" ht="15.75" thickBot="1">
      <c r="A53" s="52">
        <v>5</v>
      </c>
      <c r="B53" s="53" t="s">
        <v>52</v>
      </c>
      <c r="C53" s="54">
        <v>5</v>
      </c>
      <c r="D53" s="54">
        <v>5.3</v>
      </c>
      <c r="E53" s="54">
        <v>5.5</v>
      </c>
      <c r="F53" s="54">
        <v>5.2</v>
      </c>
    </row>
    <row r="54" spans="1:6" ht="15.75" thickBot="1">
      <c r="A54" s="86" t="s">
        <v>64</v>
      </c>
      <c r="B54" s="87"/>
      <c r="C54" s="55"/>
      <c r="D54" s="55"/>
      <c r="E54" s="55"/>
      <c r="F54" s="54">
        <v>5.27</v>
      </c>
    </row>
    <row r="55" spans="1:6">
      <c r="F55">
        <f>STDEV(F49:F53)</f>
        <v>0.31767908335301087</v>
      </c>
    </row>
    <row r="57" spans="1:6" ht="15.75" thickBot="1"/>
    <row r="58" spans="1:6" ht="15.75" thickBot="1">
      <c r="A58" s="88" t="s">
        <v>60</v>
      </c>
      <c r="B58" s="88" t="s">
        <v>61</v>
      </c>
      <c r="C58" s="90" t="s">
        <v>69</v>
      </c>
      <c r="D58" s="91"/>
      <c r="E58" s="92"/>
      <c r="F58" s="93" t="s">
        <v>63</v>
      </c>
    </row>
    <row r="59" spans="1:6" ht="15.75" thickBot="1">
      <c r="A59" s="89"/>
      <c r="B59" s="89"/>
      <c r="C59" s="51" t="s">
        <v>70</v>
      </c>
      <c r="D59" s="51" t="s">
        <v>71</v>
      </c>
      <c r="E59" s="51" t="s">
        <v>72</v>
      </c>
      <c r="F59" s="94"/>
    </row>
    <row r="60" spans="1:6" ht="15.75" thickBot="1">
      <c r="A60" s="52">
        <v>1</v>
      </c>
      <c r="B60" s="53" t="s">
        <v>73</v>
      </c>
      <c r="C60" s="54">
        <v>1455</v>
      </c>
      <c r="D60" s="54">
        <v>805</v>
      </c>
      <c r="E60" s="54">
        <v>757</v>
      </c>
      <c r="F60" s="54">
        <v>1007</v>
      </c>
    </row>
    <row r="61" spans="1:6" ht="15.75" thickBot="1">
      <c r="A61" s="52">
        <v>2</v>
      </c>
      <c r="B61" s="53" t="s">
        <v>74</v>
      </c>
      <c r="C61" s="54">
        <v>808</v>
      </c>
      <c r="D61" s="54">
        <v>767</v>
      </c>
      <c r="E61" s="54">
        <v>687</v>
      </c>
      <c r="F61" s="54">
        <v>754</v>
      </c>
    </row>
    <row r="62" spans="1:6" ht="15.75" thickBot="1">
      <c r="A62" s="52">
        <v>3</v>
      </c>
      <c r="B62" s="53" t="s">
        <v>75</v>
      </c>
      <c r="C62" s="54">
        <v>1120</v>
      </c>
      <c r="D62" s="54">
        <v>780</v>
      </c>
      <c r="E62" s="54">
        <v>590</v>
      </c>
      <c r="F62" s="54">
        <v>830</v>
      </c>
    </row>
    <row r="63" spans="1:6" ht="15.75" thickBot="1">
      <c r="A63" s="86" t="s">
        <v>64</v>
      </c>
      <c r="B63" s="87"/>
      <c r="C63" s="55"/>
      <c r="D63" s="55"/>
      <c r="E63" s="55"/>
      <c r="F63" s="54">
        <v>864</v>
      </c>
    </row>
    <row r="64" spans="1:6">
      <c r="F64">
        <f>STDEV(F60:F62)</f>
        <v>129.81653721053129</v>
      </c>
    </row>
  </sheetData>
  <mergeCells count="31">
    <mergeCell ref="A30:B30"/>
    <mergeCell ref="A1:A2"/>
    <mergeCell ref="B1:B2"/>
    <mergeCell ref="C1:G1"/>
    <mergeCell ref="H1:H2"/>
    <mergeCell ref="A8:B8"/>
    <mergeCell ref="A12:A13"/>
    <mergeCell ref="B12:B13"/>
    <mergeCell ref="C12:G12"/>
    <mergeCell ref="H12:H13"/>
    <mergeCell ref="A19:B19"/>
    <mergeCell ref="A23:A24"/>
    <mergeCell ref="B23:B24"/>
    <mergeCell ref="C23:G23"/>
    <mergeCell ref="H23:H24"/>
    <mergeCell ref="A63:B63"/>
    <mergeCell ref="A35:A36"/>
    <mergeCell ref="B35:B36"/>
    <mergeCell ref="C35:E35"/>
    <mergeCell ref="F35:F36"/>
    <mergeCell ref="A42:B42"/>
    <mergeCell ref="A46:A48"/>
    <mergeCell ref="B46:B48"/>
    <mergeCell ref="C46:E46"/>
    <mergeCell ref="C47:E47"/>
    <mergeCell ref="F46:F48"/>
    <mergeCell ref="A54:B54"/>
    <mergeCell ref="A58:A59"/>
    <mergeCell ref="B58:B59"/>
    <mergeCell ref="C58:E58"/>
    <mergeCell ref="F58:F5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</vt:lpstr>
      <vt:lpstr>anveg</vt:lpstr>
      <vt:lpstr>faktor klimatik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My Computer</cp:lastModifiedBy>
  <dcterms:created xsi:type="dcterms:W3CDTF">2014-06-21T15:58:31Z</dcterms:created>
  <dcterms:modified xsi:type="dcterms:W3CDTF">2014-07-16T21:34:48Z</dcterms:modified>
</cp:coreProperties>
</file>