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610" activeTab="3"/>
  </bookViews>
  <sheets>
    <sheet name="PROTEIN" sheetId="1" r:id="rId1"/>
    <sheet name="COUNT PROTEIN" sheetId="2" r:id="rId2"/>
    <sheet name="LEMAK" sheetId="3" r:id="rId3"/>
    <sheet name="COUNT LEMAK" sheetId="4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L88" i="4"/>
  <c r="L87"/>
  <c r="L86"/>
  <c r="L85"/>
  <c r="L84"/>
  <c r="L83"/>
  <c r="L82"/>
  <c r="L81"/>
  <c r="V88"/>
  <c r="U88"/>
  <c r="T88"/>
  <c r="S88"/>
  <c r="R88"/>
  <c r="Q88"/>
  <c r="P88"/>
  <c r="O88"/>
  <c r="U87" l="1"/>
  <c r="T87"/>
  <c r="S87"/>
  <c r="R87"/>
  <c r="Q87"/>
  <c r="P87"/>
  <c r="O87"/>
  <c r="T86"/>
  <c r="S86"/>
  <c r="R86"/>
  <c r="Q86"/>
  <c r="P86"/>
  <c r="O86"/>
  <c r="S85" l="1"/>
  <c r="R85"/>
  <c r="Q85"/>
  <c r="P85"/>
  <c r="O85"/>
  <c r="R84"/>
  <c r="Q84" l="1"/>
  <c r="P84"/>
  <c r="O84"/>
  <c r="Q83" l="1"/>
  <c r="P83"/>
  <c r="O83"/>
  <c r="P82"/>
  <c r="O82"/>
  <c r="O81"/>
  <c r="N36" l="1"/>
  <c r="N35"/>
  <c r="N34"/>
  <c r="N33"/>
  <c r="N32"/>
  <c r="N31" l="1"/>
  <c r="E13" l="1"/>
  <c r="E37" s="1"/>
  <c r="D13"/>
  <c r="F13" s="1"/>
  <c r="C13"/>
  <c r="G13" s="1"/>
  <c r="D37" l="1"/>
  <c r="C37" s="1"/>
  <c r="N12"/>
  <c r="E12"/>
  <c r="D12"/>
  <c r="C12"/>
  <c r="C36" l="1"/>
  <c r="F37"/>
  <c r="G37"/>
  <c r="G12"/>
  <c r="F12"/>
  <c r="N11"/>
  <c r="E11"/>
  <c r="E35" s="1"/>
  <c r="D11"/>
  <c r="F11" s="1"/>
  <c r="C11"/>
  <c r="G11" s="1"/>
  <c r="I19" s="1"/>
  <c r="N10"/>
  <c r="E10"/>
  <c r="D10"/>
  <c r="C10"/>
  <c r="C34" s="1"/>
  <c r="N9"/>
  <c r="E9"/>
  <c r="D9"/>
  <c r="F9" s="1"/>
  <c r="C20" s="1"/>
  <c r="C9"/>
  <c r="G9" s="1"/>
  <c r="N8"/>
  <c r="E8"/>
  <c r="E32" s="1"/>
  <c r="G10" l="1"/>
  <c r="F10"/>
  <c r="D35"/>
  <c r="C35" s="1"/>
  <c r="D8"/>
  <c r="C8" s="1"/>
  <c r="N7"/>
  <c r="E7"/>
  <c r="E31" s="1"/>
  <c r="G35" l="1"/>
  <c r="G8"/>
  <c r="I18" s="1"/>
  <c r="F8"/>
  <c r="B20" s="1"/>
  <c r="D32"/>
  <c r="C32" s="1"/>
  <c r="D7"/>
  <c r="E6"/>
  <c r="E30" s="1"/>
  <c r="D30" s="1"/>
  <c r="D6"/>
  <c r="C6"/>
  <c r="E5"/>
  <c r="E14" s="1"/>
  <c r="D5"/>
  <c r="C5"/>
  <c r="F5" s="1"/>
  <c r="M24" i="3"/>
  <c r="H24"/>
  <c r="B24"/>
  <c r="M23"/>
  <c r="H23"/>
  <c r="B23"/>
  <c r="M22"/>
  <c r="H22"/>
  <c r="B22"/>
  <c r="M21"/>
  <c r="H21"/>
  <c r="B21"/>
  <c r="M20"/>
  <c r="H20"/>
  <c r="B20"/>
  <c r="M19"/>
  <c r="H19"/>
  <c r="B19"/>
  <c r="M18"/>
  <c r="H18"/>
  <c r="B18"/>
  <c r="M17"/>
  <c r="H17"/>
  <c r="B17"/>
  <c r="M16"/>
  <c r="H16"/>
  <c r="B16"/>
  <c r="N36" i="2"/>
  <c r="N35"/>
  <c r="N34"/>
  <c r="N33"/>
  <c r="N32"/>
  <c r="N31"/>
  <c r="D15" i="4" l="1"/>
  <c r="D14"/>
  <c r="D29"/>
  <c r="C30"/>
  <c r="F32"/>
  <c r="B44" s="1"/>
  <c r="G32"/>
  <c r="G6"/>
  <c r="J18" s="1"/>
  <c r="C7"/>
  <c r="C14" s="1"/>
  <c r="D31"/>
  <c r="F35"/>
  <c r="G5"/>
  <c r="F6"/>
  <c r="E13" i="2"/>
  <c r="D13"/>
  <c r="D37" s="1"/>
  <c r="C13"/>
  <c r="C37" s="1"/>
  <c r="N12"/>
  <c r="J17" i="4" l="1"/>
  <c r="F13" i="2"/>
  <c r="C31" i="4"/>
  <c r="J6"/>
  <c r="G7"/>
  <c r="J19" s="1"/>
  <c r="F7"/>
  <c r="D19" s="1"/>
  <c r="J4"/>
  <c r="F30"/>
  <c r="G30"/>
  <c r="C29"/>
  <c r="G13" i="2"/>
  <c r="C15" i="4"/>
  <c r="E12" i="2"/>
  <c r="E36" s="1"/>
  <c r="D12"/>
  <c r="F12" s="1"/>
  <c r="C12"/>
  <c r="N11"/>
  <c r="E11"/>
  <c r="D11"/>
  <c r="D35" s="1"/>
  <c r="C35" s="1"/>
  <c r="C11"/>
  <c r="N10"/>
  <c r="E10"/>
  <c r="D10"/>
  <c r="C10"/>
  <c r="C34" s="1"/>
  <c r="N9"/>
  <c r="E9"/>
  <c r="D9"/>
  <c r="C9"/>
  <c r="C33" s="1"/>
  <c r="N8"/>
  <c r="E8"/>
  <c r="E32" s="1"/>
  <c r="D8"/>
  <c r="D32" s="1"/>
  <c r="C8"/>
  <c r="F8" s="1"/>
  <c r="N7"/>
  <c r="E7"/>
  <c r="D7"/>
  <c r="D31" s="1"/>
  <c r="C7"/>
  <c r="G7" s="1"/>
  <c r="E6"/>
  <c r="D6"/>
  <c r="C6"/>
  <c r="C30" s="1"/>
  <c r="E5"/>
  <c r="D5"/>
  <c r="C5"/>
  <c r="O24" i="1"/>
  <c r="I24"/>
  <c r="B24"/>
  <c r="O23"/>
  <c r="I23"/>
  <c r="B23"/>
  <c r="O22"/>
  <c r="I22"/>
  <c r="B22"/>
  <c r="X21"/>
  <c r="V21"/>
  <c r="O21"/>
  <c r="I21"/>
  <c r="B21"/>
  <c r="X20"/>
  <c r="V20"/>
  <c r="O20"/>
  <c r="I20"/>
  <c r="B20"/>
  <c r="X19"/>
  <c r="V19"/>
  <c r="O19"/>
  <c r="I19"/>
  <c r="B19"/>
  <c r="X18"/>
  <c r="V18"/>
  <c r="O18"/>
  <c r="I18"/>
  <c r="B18"/>
  <c r="X17"/>
  <c r="V17"/>
  <c r="O17"/>
  <c r="I17"/>
  <c r="B17"/>
  <c r="X16"/>
  <c r="V16"/>
  <c r="O16"/>
  <c r="I16"/>
  <c r="B16"/>
  <c r="X15"/>
  <c r="V15"/>
  <c r="X14"/>
  <c r="V14"/>
  <c r="X13"/>
  <c r="V13"/>
  <c r="C29" i="2" l="1"/>
  <c r="C15"/>
  <c r="C14"/>
  <c r="D15"/>
  <c r="D14"/>
  <c r="C36"/>
  <c r="G12"/>
  <c r="C19" i="4"/>
  <c r="G5" i="2"/>
  <c r="J4"/>
  <c r="F5"/>
  <c r="F6"/>
  <c r="C31"/>
  <c r="F7"/>
  <c r="F9"/>
  <c r="F10"/>
  <c r="D36"/>
  <c r="I17" i="4"/>
  <c r="E15" s="1"/>
  <c r="F14"/>
  <c r="E29" i="2"/>
  <c r="E15"/>
  <c r="E14"/>
  <c r="C32"/>
  <c r="J3" i="4"/>
  <c r="J7" s="1"/>
  <c r="G31"/>
  <c r="F31"/>
  <c r="D43" s="1"/>
  <c r="G6" i="2"/>
  <c r="G8"/>
  <c r="G9"/>
  <c r="G10"/>
  <c r="J19" s="1"/>
  <c r="G11"/>
  <c r="C43" i="4" l="1"/>
  <c r="G32" i="2"/>
  <c r="F32"/>
  <c r="D29"/>
  <c r="B19" i="4"/>
  <c r="G36" i="2"/>
  <c r="F36"/>
  <c r="C38"/>
  <c r="F29"/>
  <c r="C39"/>
  <c r="G29"/>
  <c r="J6"/>
  <c r="F11"/>
  <c r="F14" s="1"/>
  <c r="J3" s="1"/>
  <c r="J5" s="1"/>
  <c r="I19"/>
  <c r="B19"/>
  <c r="I18"/>
  <c r="J17" s="1"/>
  <c r="J18"/>
  <c r="J5" i="4"/>
  <c r="I17" i="2"/>
  <c r="O12" l="1"/>
  <c r="O12" i="4"/>
  <c r="E19"/>
  <c r="F19"/>
  <c r="B43" i="2"/>
  <c r="J7"/>
  <c r="D20" i="4"/>
  <c r="E20"/>
  <c r="B21"/>
  <c r="C21"/>
  <c r="D21"/>
  <c r="E21"/>
  <c r="E22"/>
  <c r="J8"/>
  <c r="E23"/>
  <c r="F20"/>
  <c r="F21"/>
  <c r="F23"/>
  <c r="F22"/>
  <c r="D30" i="2"/>
  <c r="E30"/>
  <c r="F30"/>
  <c r="E31"/>
  <c r="F31"/>
  <c r="D33"/>
  <c r="E33"/>
  <c r="F33"/>
  <c r="D34"/>
  <c r="E34"/>
  <c r="F34"/>
  <c r="E35"/>
  <c r="F35"/>
  <c r="E37"/>
  <c r="F37"/>
  <c r="F38"/>
  <c r="D38"/>
  <c r="E38"/>
  <c r="J30"/>
  <c r="J27"/>
  <c r="J31"/>
  <c r="O31"/>
  <c r="P31"/>
  <c r="J28"/>
  <c r="J29"/>
  <c r="B44"/>
  <c r="B45"/>
  <c r="C43"/>
  <c r="C44"/>
  <c r="C45"/>
  <c r="D43"/>
  <c r="D44"/>
  <c r="D45"/>
  <c r="J34"/>
  <c r="K34"/>
  <c r="J36"/>
  <c r="O35"/>
  <c r="P35"/>
  <c r="Q31"/>
  <c r="G31"/>
  <c r="C22" i="4"/>
  <c r="C23"/>
  <c r="E39" i="2"/>
  <c r="D34" i="4"/>
  <c r="E34"/>
  <c r="F34"/>
  <c r="D44"/>
  <c r="D45"/>
  <c r="D47"/>
  <c r="C33"/>
  <c r="D33"/>
  <c r="E33"/>
  <c r="F33"/>
  <c r="C44"/>
  <c r="D36"/>
  <c r="E36"/>
  <c r="F36"/>
  <c r="C45"/>
  <c r="C47"/>
  <c r="D46"/>
  <c r="C38"/>
  <c r="D38"/>
  <c r="E29"/>
  <c r="E38"/>
  <c r="J30"/>
  <c r="B20" i="2"/>
  <c r="B21"/>
  <c r="C19"/>
  <c r="C20"/>
  <c r="C21"/>
  <c r="D19"/>
  <c r="D20"/>
  <c r="D21"/>
  <c r="J10"/>
  <c r="K10"/>
  <c r="B22"/>
  <c r="C22"/>
  <c r="D22"/>
  <c r="J9"/>
  <c r="K9"/>
  <c r="E19"/>
  <c r="E20"/>
  <c r="E21"/>
  <c r="J8"/>
  <c r="K8"/>
  <c r="G35"/>
  <c r="G34"/>
  <c r="G33"/>
  <c r="O7"/>
  <c r="P7"/>
  <c r="J12"/>
  <c r="O11"/>
  <c r="P11"/>
  <c r="Q7"/>
  <c r="D39"/>
  <c r="G30"/>
  <c r="O8"/>
  <c r="P8"/>
  <c r="Q8"/>
  <c r="F21"/>
  <c r="O9"/>
  <c r="P9"/>
  <c r="Q9"/>
  <c r="O10"/>
  <c r="J11"/>
  <c r="G33" i="4"/>
  <c r="G36"/>
  <c r="I43"/>
  <c r="G34"/>
  <c r="H43"/>
  <c r="J28"/>
  <c r="F29"/>
  <c r="F38"/>
  <c r="J27"/>
  <c r="J29"/>
  <c r="P10" i="2"/>
  <c r="Q10"/>
  <c r="D39" i="4"/>
  <c r="G37" i="2"/>
  <c r="C46" i="4"/>
  <c r="F44"/>
  <c r="E44"/>
  <c r="H44"/>
  <c r="B46" i="2"/>
  <c r="C46"/>
  <c r="D46"/>
  <c r="J33"/>
  <c r="K33"/>
  <c r="E43"/>
  <c r="E44"/>
  <c r="E45"/>
  <c r="J32"/>
  <c r="K32"/>
  <c r="D23" i="4"/>
  <c r="D22"/>
  <c r="B23" i="2"/>
  <c r="O32"/>
  <c r="P32"/>
  <c r="Q32"/>
  <c r="O34"/>
  <c r="P34"/>
  <c r="Q34"/>
  <c r="O36"/>
  <c r="H42"/>
  <c r="I43"/>
  <c r="H43"/>
  <c r="I44"/>
  <c r="F43"/>
  <c r="B43" i="4"/>
  <c r="B45"/>
  <c r="J34"/>
  <c r="K34"/>
  <c r="O34"/>
  <c r="P34"/>
  <c r="J31"/>
  <c r="J36"/>
  <c r="O35"/>
  <c r="P35"/>
  <c r="Q34"/>
  <c r="F20" i="2"/>
  <c r="F19"/>
  <c r="C23"/>
  <c r="E23"/>
  <c r="E22"/>
  <c r="D23"/>
  <c r="F22"/>
  <c r="F23"/>
  <c r="O33"/>
  <c r="P33"/>
  <c r="Q33"/>
  <c r="J35"/>
  <c r="B47"/>
  <c r="F44"/>
  <c r="I42"/>
  <c r="H44"/>
  <c r="F45"/>
  <c r="F47"/>
  <c r="F46"/>
  <c r="E46"/>
  <c r="E47"/>
  <c r="D47"/>
  <c r="C47"/>
  <c r="O7" i="4"/>
  <c r="P7"/>
  <c r="J10"/>
  <c r="K10"/>
  <c r="J12"/>
  <c r="O11"/>
  <c r="P11"/>
  <c r="Q7"/>
  <c r="K8"/>
  <c r="B22"/>
  <c r="J9"/>
  <c r="K9"/>
  <c r="O8"/>
  <c r="P8"/>
  <c r="Q8"/>
  <c r="O10"/>
  <c r="P10"/>
  <c r="Q10"/>
  <c r="O9"/>
  <c r="P9"/>
  <c r="Q9"/>
  <c r="J11"/>
  <c r="B23"/>
  <c r="B46"/>
  <c r="J33"/>
  <c r="K33"/>
  <c r="E43"/>
  <c r="E45"/>
  <c r="J32"/>
  <c r="K32"/>
  <c r="O31"/>
  <c r="P31"/>
  <c r="Q31"/>
  <c r="O33"/>
  <c r="P33"/>
  <c r="Q33"/>
  <c r="C39"/>
  <c r="O32"/>
  <c r="P32"/>
  <c r="Q32"/>
  <c r="J35"/>
  <c r="O36"/>
  <c r="G29"/>
  <c r="E39"/>
  <c r="H42"/>
  <c r="I42"/>
  <c r="F45"/>
  <c r="I44"/>
  <c r="F43"/>
  <c r="F46"/>
  <c r="F47"/>
  <c r="E61"/>
  <c r="E60"/>
  <c r="F61"/>
  <c r="C79"/>
  <c r="B47"/>
  <c r="E46"/>
  <c r="E47"/>
  <c r="C54"/>
  <c r="C61"/>
  <c r="C62"/>
  <c r="E62"/>
  <c r="F62"/>
  <c r="G62"/>
  <c r="E86"/>
  <c r="E85"/>
  <c r="F86"/>
  <c r="E87"/>
  <c r="F87"/>
  <c r="G87"/>
  <c r="C86"/>
  <c r="C87"/>
</calcChain>
</file>

<file path=xl/sharedStrings.xml><?xml version="1.0" encoding="utf-8"?>
<sst xmlns="http://schemas.openxmlformats.org/spreadsheetml/2006/main" count="474" uniqueCount="93">
  <si>
    <t>KADAR PROTEIN  I</t>
  </si>
  <si>
    <t>KADAR PROTEIN  II</t>
  </si>
  <si>
    <t>KADAR PROTEIN  III</t>
  </si>
  <si>
    <t>Ws</t>
  </si>
  <si>
    <t>Vt</t>
  </si>
  <si>
    <t>Vb</t>
  </si>
  <si>
    <t>a1b1</t>
  </si>
  <si>
    <t>a1b2</t>
  </si>
  <si>
    <t>a1b3</t>
  </si>
  <si>
    <t>a2b1</t>
  </si>
  <si>
    <t>a2b2</t>
  </si>
  <si>
    <t>a2b3</t>
  </si>
  <si>
    <t>a3b1</t>
  </si>
  <si>
    <t>a3b2</t>
  </si>
  <si>
    <t>a3b3</t>
  </si>
  <si>
    <t xml:space="preserve">DATA ASLI PROTEIN </t>
  </si>
  <si>
    <t>Uji Lanjut Duncan</t>
  </si>
  <si>
    <t>Kelompok Ulangan</t>
  </si>
  <si>
    <t>Total</t>
  </si>
  <si>
    <t>Rata-rata</t>
  </si>
  <si>
    <t>FK</t>
  </si>
  <si>
    <t xml:space="preserve">Sŷ </t>
  </si>
  <si>
    <t>SSR 5%</t>
  </si>
  <si>
    <t>LSR 5%</t>
  </si>
  <si>
    <t>Kode Sampel</t>
  </si>
  <si>
    <t>Nilai Rata-rata</t>
  </si>
  <si>
    <t xml:space="preserve">Perlakuan </t>
  </si>
  <si>
    <t>JKT</t>
  </si>
  <si>
    <t>Sumber Variasi</t>
  </si>
  <si>
    <t>Derajat Bebas</t>
  </si>
  <si>
    <t xml:space="preserve">Jumlah Kuadrat </t>
  </si>
  <si>
    <t>Kuadrat Tengah</t>
  </si>
  <si>
    <t>F hitung</t>
  </si>
  <si>
    <t>F tabel 5%</t>
  </si>
  <si>
    <t>-</t>
  </si>
  <si>
    <t>JKK</t>
  </si>
  <si>
    <t>(db)</t>
  </si>
  <si>
    <t>(JK)</t>
  </si>
  <si>
    <t>(KT)</t>
  </si>
  <si>
    <t xml:space="preserve">Kelompok </t>
  </si>
  <si>
    <t>3.63</t>
  </si>
  <si>
    <t>JK(A)</t>
  </si>
  <si>
    <t>JK(B)</t>
  </si>
  <si>
    <t>JKP</t>
  </si>
  <si>
    <t>Interaksi (AB)</t>
  </si>
  <si>
    <t>3.01</t>
  </si>
  <si>
    <t>JK (AB)</t>
  </si>
  <si>
    <t>Galat</t>
  </si>
  <si>
    <t>JKG</t>
  </si>
  <si>
    <t>Taraf Nyata 5%</t>
  </si>
  <si>
    <t xml:space="preserve">Total </t>
  </si>
  <si>
    <t>b1</t>
  </si>
  <si>
    <t>a</t>
  </si>
  <si>
    <t>b2</t>
  </si>
  <si>
    <t>b</t>
  </si>
  <si>
    <t>b3</t>
  </si>
  <si>
    <t>Faktor A</t>
  </si>
  <si>
    <t>Faktor B</t>
  </si>
  <si>
    <t>jumlah</t>
  </si>
  <si>
    <t>rata-rata</t>
  </si>
  <si>
    <t>a1</t>
  </si>
  <si>
    <t>a2</t>
  </si>
  <si>
    <t>a3</t>
  </si>
  <si>
    <t>Jumlah</t>
  </si>
  <si>
    <t>DATA TRANSFORMASI</t>
  </si>
  <si>
    <t>Konsentrasi Tepung Kacang Koro (A)</t>
  </si>
  <si>
    <r>
      <t xml:space="preserve">Waktu </t>
    </r>
    <r>
      <rPr>
        <b/>
        <i/>
        <sz val="12"/>
        <color theme="1"/>
        <rFont val="Times New Roman"/>
        <family val="1"/>
      </rPr>
      <t>Conching</t>
    </r>
    <r>
      <rPr>
        <b/>
        <sz val="12"/>
        <color theme="1"/>
        <rFont val="Times New Roman"/>
        <family val="1"/>
      </rPr>
      <t xml:space="preserve"> (B)</t>
    </r>
  </si>
  <si>
    <t>7.5% (a1)</t>
  </si>
  <si>
    <t>10% (a2)</t>
  </si>
  <si>
    <t>15% (a3)</t>
  </si>
  <si>
    <t>4 jam (b1)</t>
  </si>
  <si>
    <t>5 jam(b2)</t>
  </si>
  <si>
    <t>6 jam (b3)</t>
  </si>
  <si>
    <t>Waktu Conching (B)</t>
  </si>
  <si>
    <r>
      <t xml:space="preserve">Uji Lanjut Duncan untuk Faktor interaksi antara Konsentrasi Tepung Kacang Koro (A) dan Waktu </t>
    </r>
    <r>
      <rPr>
        <i/>
        <sz val="12"/>
        <color theme="1"/>
        <rFont val="Times New Roman"/>
        <family val="1"/>
      </rPr>
      <t>Conching</t>
    </r>
    <r>
      <rPr>
        <sz val="12"/>
        <color theme="1"/>
        <rFont val="Times New Roman"/>
        <family val="1"/>
      </rPr>
      <t xml:space="preserve"> (B)</t>
    </r>
  </si>
  <si>
    <t>Tabel ANAVA Hasil Analisis Kadar Protein Coklat Olahan</t>
  </si>
  <si>
    <t>Konsentrasi Tepung (A)</t>
  </si>
  <si>
    <r>
      <t xml:space="preserve">Waktu </t>
    </r>
    <r>
      <rPr>
        <i/>
        <sz val="12"/>
        <color theme="1"/>
        <rFont val="Times New Roman"/>
        <family val="1"/>
      </rPr>
      <t>Conching</t>
    </r>
    <r>
      <rPr>
        <sz val="12"/>
        <color theme="1"/>
        <rFont val="Times New Roman"/>
        <family val="1"/>
      </rPr>
      <t xml:space="preserve"> (B)</t>
    </r>
  </si>
  <si>
    <t>KADAR LEMAK I</t>
  </si>
  <si>
    <t>KADAR LEMAK II</t>
  </si>
  <si>
    <t>KADAR LEMAK III</t>
  </si>
  <si>
    <t>Labu I</t>
  </si>
  <si>
    <t>Labu II</t>
  </si>
  <si>
    <t>% Lemak</t>
  </si>
  <si>
    <t>% Protein</t>
  </si>
  <si>
    <t xml:space="preserve">DATA ASLI LEMAK </t>
  </si>
  <si>
    <t>Tabel ANAVA Hasil Analisis Kadar Lemak Coklat Olahan</t>
  </si>
  <si>
    <t>Taraf Nyata</t>
  </si>
  <si>
    <t>a3     (15%)</t>
  </si>
  <si>
    <t>a2     (10%)</t>
  </si>
  <si>
    <t>a1     (7.5%)</t>
  </si>
  <si>
    <t>Uji Lanjut Duncan untuk Faktor Tepung Kacang Koro Pedang (A)</t>
  </si>
  <si>
    <t>Uji Lanjut Duncan untuk Faktor Kacang Koro Pedang (A)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</si>
</sst>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Border="1"/>
    <xf numFmtId="4" fontId="2" fillId="0" borderId="1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Border="1"/>
    <xf numFmtId="4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/>
    <xf numFmtId="4" fontId="4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5" fontId="2" fillId="0" borderId="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/>
    <xf numFmtId="2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2" fontId="8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2" fillId="0" borderId="0" xfId="0" applyNumberFormat="1" applyFont="1"/>
    <xf numFmtId="2" fontId="1" fillId="0" borderId="2" xfId="0" applyNumberFormat="1" applyFont="1" applyBorder="1" applyAlignment="1">
      <alignment horizontal="center"/>
    </xf>
    <xf numFmtId="165" fontId="2" fillId="0" borderId="2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66"/>
      <color rgb="FFCC00FF"/>
      <color rgb="FF777777"/>
      <color rgb="FF8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'COUNT PROTEIN'!$A$5</c:f>
              <c:strCache>
                <c:ptCount val="1"/>
                <c:pt idx="0">
                  <c:v>7.5% (a1)</c:v>
                </c:pt>
              </c:strCache>
            </c:strRef>
          </c:tx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Lbls>
            <c:txPr>
              <a:bodyPr/>
              <a:lstStyle/>
              <a:p>
                <a:pPr>
                  <a:defRPr lang="id-ID"/>
                </a:pPr>
                <a:endParaRPr lang="en-US"/>
              </a:p>
            </c:txPr>
            <c:dLblPos val="inEnd"/>
            <c:showVal val="1"/>
          </c:dLbls>
          <c:cat>
            <c:strRef>
              <c:f>'[1]COUNT POTEIN'!$B$42:$D$42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'COUNT PROTEIN'!$J$17:$J$19</c:f>
              <c:numCache>
                <c:formatCode>0.00</c:formatCode>
                <c:ptCount val="3"/>
                <c:pt idx="0">
                  <c:v>8.7423538888888981</c:v>
                </c:pt>
                <c:pt idx="1">
                  <c:v>8.1324222222222264</c:v>
                </c:pt>
                <c:pt idx="2">
                  <c:v>9.8605619444444486</c:v>
                </c:pt>
              </c:numCache>
            </c:numRef>
          </c:val>
        </c:ser>
        <c:gapWidth val="75"/>
        <c:overlap val="40"/>
        <c:axId val="75467776"/>
        <c:axId val="75477760"/>
      </c:barChart>
      <c:catAx>
        <c:axId val="754677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75477760"/>
        <c:crosses val="autoZero"/>
        <c:auto val="1"/>
        <c:lblAlgn val="ctr"/>
        <c:lblOffset val="100"/>
      </c:catAx>
      <c:valAx>
        <c:axId val="7547776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75467776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legend>
      <c:legendPos val="r"/>
      <c:layout/>
      <c:txPr>
        <a:bodyPr/>
        <a:lstStyle/>
        <a:p>
          <a:pPr>
            <a:defRPr lang="id-ID"/>
          </a:pPr>
          <a:endParaRPr lang="en-US"/>
        </a:p>
      </c:txPr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'COUNT PROTEIN'!$A$15</c:f>
              <c:strCache>
                <c:ptCount val="1"/>
                <c:pt idx="0">
                  <c:v>Rata-rata</c:v>
                </c:pt>
              </c:strCache>
            </c:strRef>
          </c:tx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F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cat>
            <c:strRef>
              <c:f>[2]COUNT!$Q$8:$Q$10</c:f>
              <c:strCache>
                <c:ptCount val="3"/>
                <c:pt idx="0">
                  <c:v>4 jam</c:v>
                </c:pt>
                <c:pt idx="1">
                  <c:v>5 jam</c:v>
                </c:pt>
                <c:pt idx="2">
                  <c:v>6 jam</c:v>
                </c:pt>
              </c:strCache>
            </c:strRef>
          </c:cat>
          <c:val>
            <c:numRef>
              <c:f>'COUNT PROTEIN'!$J$17:$J$19</c:f>
              <c:numCache>
                <c:formatCode>0.00</c:formatCode>
                <c:ptCount val="3"/>
                <c:pt idx="0">
                  <c:v>8.7423538888888981</c:v>
                </c:pt>
                <c:pt idx="1">
                  <c:v>8.1324222222222264</c:v>
                </c:pt>
                <c:pt idx="2">
                  <c:v>9.8605619444444486</c:v>
                </c:pt>
              </c:numCache>
            </c:numRef>
          </c:val>
        </c:ser>
        <c:shape val="box"/>
        <c:axId val="75493760"/>
        <c:axId val="75495680"/>
        <c:axId val="0"/>
      </c:bar3DChart>
      <c:catAx>
        <c:axId val="75493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Waktu </a:t>
                </a:r>
                <a:r>
                  <a:rPr lang="en-US" i="1"/>
                  <a:t>Conching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161373578302731"/>
              <c:y val="0.87213619130941966"/>
            </c:manualLayout>
          </c:layout>
        </c:title>
        <c:majorTickMark val="none"/>
        <c:tickLblPos val="nextTo"/>
        <c:crossAx val="75495680"/>
        <c:crosses val="autoZero"/>
        <c:auto val="1"/>
        <c:lblAlgn val="ctr"/>
        <c:lblOffset val="100"/>
      </c:catAx>
      <c:valAx>
        <c:axId val="75495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Nilai</a:t>
                </a:r>
                <a:r>
                  <a:rPr lang="en-US" baseline="0"/>
                  <a:t> Rata-rata</a:t>
                </a:r>
                <a:endParaRPr lang="en-US"/>
              </a:p>
            </c:rich>
          </c:tx>
          <c:layout/>
        </c:title>
        <c:numFmt formatCode="0.00" sourceLinked="1"/>
        <c:tickLblPos val="nextTo"/>
        <c:crossAx val="75493760"/>
        <c:crosses val="autoZero"/>
        <c:crossBetween val="between"/>
      </c:valAx>
    </c:plotArea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'COUNT LEMAK'!$A$27:$A$28</c:f>
              <c:strCache>
                <c:ptCount val="1"/>
                <c:pt idx="0">
                  <c:v>Konsentrasi Tepung Kacang Koro (A)</c:v>
                </c:pt>
              </c:strCache>
            </c:strRef>
          </c:tx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dLblPos val="inEnd"/>
            <c:showVal val="1"/>
          </c:dLbls>
          <c:cat>
            <c:strRef>
              <c:f>'COUNT LEMAK'!$G$18:$G$20</c:f>
              <c:strCache>
                <c:ptCount val="3"/>
                <c:pt idx="0">
                  <c:v>a1     (7.5%)</c:v>
                </c:pt>
                <c:pt idx="1">
                  <c:v>a2     (10%)</c:v>
                </c:pt>
                <c:pt idx="2">
                  <c:v>a3     (15%)</c:v>
                </c:pt>
              </c:strCache>
            </c:strRef>
          </c:cat>
          <c:val>
            <c:numRef>
              <c:f>'COUNT LEMAK'!$I$17:$I$19</c:f>
              <c:numCache>
                <c:formatCode>0.00</c:formatCode>
                <c:ptCount val="3"/>
                <c:pt idx="0">
                  <c:v>48.555555555555635</c:v>
                </c:pt>
                <c:pt idx="1">
                  <c:v>43.577777777777719</c:v>
                </c:pt>
                <c:pt idx="2">
                  <c:v>44.777777777777793</c:v>
                </c:pt>
              </c:numCache>
            </c:numRef>
          </c:val>
        </c:ser>
        <c:gapWidth val="75"/>
        <c:overlap val="40"/>
        <c:axId val="75539584"/>
        <c:axId val="75541120"/>
      </c:barChart>
      <c:catAx>
        <c:axId val="755395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541120"/>
        <c:crosses val="autoZero"/>
        <c:auto val="1"/>
        <c:lblAlgn val="ctr"/>
        <c:lblOffset val="100"/>
      </c:catAx>
      <c:valAx>
        <c:axId val="7554112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539584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'COUNT LEMAK'!$G$3:$G$4</c:f>
              <c:strCache>
                <c:ptCount val="1"/>
                <c:pt idx="0">
                  <c:v>Rata-rata</c:v>
                </c:pt>
              </c:strCache>
            </c:strRef>
          </c:tx>
          <c:dPt>
            <c:idx val="0"/>
            <c:spPr>
              <a:solidFill>
                <a:srgbClr val="C00000"/>
              </a:solidFill>
            </c:spPr>
          </c:dPt>
          <c:dPt>
            <c:idx val="1"/>
            <c:spPr>
              <a:solidFill>
                <a:srgbClr val="C00000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6"/>
            <c:spPr>
              <a:solidFill>
                <a:srgbClr val="92D050"/>
              </a:solidFill>
            </c:spPr>
          </c:dPt>
          <c:dPt>
            <c:idx val="7"/>
            <c:spPr>
              <a:solidFill>
                <a:srgbClr val="92D050"/>
              </a:solidFill>
            </c:spPr>
          </c:dPt>
          <c:dPt>
            <c:idx val="8"/>
            <c:spPr>
              <a:solidFill>
                <a:srgbClr val="92D050"/>
              </a:solidFill>
            </c:spPr>
          </c:dPt>
          <c:cat>
            <c:strRef>
              <c:f>'[1]COUNT LEMAK'!$I$53:$I$61</c:f>
              <c:strCache>
                <c:ptCount val="9"/>
                <c:pt idx="0">
                  <c:v>a1b1</c:v>
                </c:pt>
                <c:pt idx="1">
                  <c:v>a1b2</c:v>
                </c:pt>
                <c:pt idx="2">
                  <c:v>a1b3</c:v>
                </c:pt>
                <c:pt idx="3">
                  <c:v>a2b1</c:v>
                </c:pt>
                <c:pt idx="4">
                  <c:v>a2b2</c:v>
                </c:pt>
                <c:pt idx="5">
                  <c:v>a2b3</c:v>
                </c:pt>
                <c:pt idx="6">
                  <c:v>a3b1</c:v>
                </c:pt>
                <c:pt idx="7">
                  <c:v>a3b2</c:v>
                </c:pt>
                <c:pt idx="8">
                  <c:v>a3b3</c:v>
                </c:pt>
              </c:strCache>
            </c:strRef>
          </c:cat>
          <c:val>
            <c:numRef>
              <c:f>'COUNT LEMAK'!$G$5:$G$13</c:f>
              <c:numCache>
                <c:formatCode>#,##0.00</c:formatCode>
                <c:ptCount val="9"/>
                <c:pt idx="0">
                  <c:v>51.266666666666652</c:v>
                </c:pt>
                <c:pt idx="1">
                  <c:v>47.466666666666789</c:v>
                </c:pt>
                <c:pt idx="2">
                  <c:v>46.933333333333472</c:v>
                </c:pt>
                <c:pt idx="3">
                  <c:v>44.866666666666596</c:v>
                </c:pt>
                <c:pt idx="4">
                  <c:v>45.866666666666639</c:v>
                </c:pt>
                <c:pt idx="5">
                  <c:v>39.999999999999908</c:v>
                </c:pt>
                <c:pt idx="6">
                  <c:v>43.533333333333339</c:v>
                </c:pt>
                <c:pt idx="7">
                  <c:v>46.599999999999966</c:v>
                </c:pt>
                <c:pt idx="8">
                  <c:v>44.200000000000067</c:v>
                </c:pt>
              </c:numCache>
            </c:numRef>
          </c:val>
        </c:ser>
        <c:shape val="box"/>
        <c:axId val="75657984"/>
        <c:axId val="75659904"/>
        <c:axId val="0"/>
      </c:bar3DChart>
      <c:catAx>
        <c:axId val="75657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Perlakuan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659904"/>
        <c:crosses val="autoZero"/>
        <c:auto val="1"/>
        <c:lblAlgn val="ctr"/>
        <c:lblOffset val="100"/>
      </c:catAx>
      <c:valAx>
        <c:axId val="75659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Nilai Rata-rata</a:t>
                </a:r>
              </a:p>
            </c:rich>
          </c:tx>
          <c:layout/>
        </c:title>
        <c:numFmt formatCode="#,##0.0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657984"/>
        <c:crosses val="autoZero"/>
        <c:crossBetween val="between"/>
      </c:valAx>
    </c:plotArea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'COUNT LEMAK'!$A$15</c:f>
              <c:strCache>
                <c:ptCount val="1"/>
                <c:pt idx="0">
                  <c:v>Rata-rata</c:v>
                </c:pt>
              </c:strCache>
            </c:strRef>
          </c:tx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F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cat>
            <c:strRef>
              <c:f>'COUNT LEMAK'!$G$18:$G$20</c:f>
              <c:strCache>
                <c:ptCount val="3"/>
                <c:pt idx="0">
                  <c:v>a1     (7.5%)</c:v>
                </c:pt>
                <c:pt idx="1">
                  <c:v>a2     (10%)</c:v>
                </c:pt>
                <c:pt idx="2">
                  <c:v>a3     (15%)</c:v>
                </c:pt>
              </c:strCache>
            </c:strRef>
          </c:cat>
          <c:val>
            <c:numRef>
              <c:f>'COUNT LEMAK'!$I$17:$I$19</c:f>
              <c:numCache>
                <c:formatCode>0.00</c:formatCode>
                <c:ptCount val="3"/>
                <c:pt idx="0">
                  <c:v>48.555555555555635</c:v>
                </c:pt>
                <c:pt idx="1">
                  <c:v>43.577777777777719</c:v>
                </c:pt>
                <c:pt idx="2">
                  <c:v>44.777777777777793</c:v>
                </c:pt>
              </c:numCache>
            </c:numRef>
          </c:val>
        </c:ser>
        <c:shape val="box"/>
        <c:axId val="75680000"/>
        <c:axId val="75563392"/>
        <c:axId val="0"/>
      </c:bar3DChart>
      <c:catAx>
        <c:axId val="75680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Konsentrasi Tepung Kacang Koro Pedang</a:t>
                </a:r>
              </a:p>
            </c:rich>
          </c:tx>
          <c:layout>
            <c:manualLayout>
              <c:xMode val="edge"/>
              <c:yMode val="edge"/>
              <c:x val="0.28662705509541597"/>
              <c:y val="0.86741090846041735"/>
            </c:manualLayout>
          </c:layout>
        </c:title>
        <c:majorTickMark val="none"/>
        <c:tickLblPos val="nextTo"/>
        <c:crossAx val="75563392"/>
        <c:crosses val="autoZero"/>
        <c:auto val="1"/>
        <c:lblAlgn val="ctr"/>
        <c:lblOffset val="100"/>
      </c:catAx>
      <c:valAx>
        <c:axId val="75563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Nilai</a:t>
                </a:r>
                <a:r>
                  <a:rPr lang="en-US" baseline="0"/>
                  <a:t> Rata-rata</a:t>
                </a:r>
                <a:endParaRPr lang="en-US"/>
              </a:p>
            </c:rich>
          </c:tx>
          <c:layout/>
        </c:title>
        <c:numFmt formatCode="0.00" sourceLinked="1"/>
        <c:tickLblPos val="nextTo"/>
        <c:crossAx val="75680000"/>
        <c:crosses val="autoZero"/>
        <c:crossBetween val="between"/>
      </c:valAx>
    </c:plotArea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'COUNT LEMAK'!$A$15</c:f>
              <c:strCache>
                <c:ptCount val="1"/>
                <c:pt idx="0">
                  <c:v>Rata-rata</c:v>
                </c:pt>
              </c:strCache>
            </c:strRef>
          </c:tx>
          <c:dPt>
            <c:idx val="0"/>
            <c:spPr>
              <a:solidFill>
                <a:srgbClr val="C00000"/>
              </a:solidFill>
            </c:spPr>
          </c:dPt>
          <c:dPt>
            <c:idx val="1"/>
            <c:spPr>
              <a:solidFill>
                <a:srgbClr val="C00000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rgbClr val="92D050"/>
              </a:solidFill>
            </c:spPr>
          </c:dPt>
          <c:dPt>
            <c:idx val="4"/>
            <c:spPr>
              <a:solidFill>
                <a:srgbClr val="92D050"/>
              </a:solidFill>
            </c:spPr>
          </c:dPt>
          <c:dPt>
            <c:idx val="5"/>
            <c:spPr>
              <a:solidFill>
                <a:srgbClr val="92D050"/>
              </a:solidFill>
            </c:spPr>
          </c:dPt>
          <c:dPt>
            <c:idx val="6"/>
            <c:spPr>
              <a:solidFill>
                <a:srgbClr val="993366"/>
              </a:solidFill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8"/>
            <c:spPr>
              <a:solidFill>
                <a:srgbClr val="993366"/>
              </a:solidFill>
            </c:spPr>
          </c:dPt>
          <c:cat>
            <c:strRef>
              <c:f>'COUNT LEMAK'!$T$59:$T$67</c:f>
              <c:strCache>
                <c:ptCount val="9"/>
                <c:pt idx="0">
                  <c:v>a1b1</c:v>
                </c:pt>
                <c:pt idx="1">
                  <c:v>a1b2</c:v>
                </c:pt>
                <c:pt idx="2">
                  <c:v>a1b3</c:v>
                </c:pt>
                <c:pt idx="3">
                  <c:v>a2b1</c:v>
                </c:pt>
                <c:pt idx="4">
                  <c:v>a2b2</c:v>
                </c:pt>
                <c:pt idx="5">
                  <c:v>a2b3</c:v>
                </c:pt>
                <c:pt idx="6">
                  <c:v>a3b1</c:v>
                </c:pt>
                <c:pt idx="7">
                  <c:v>a3b2</c:v>
                </c:pt>
                <c:pt idx="8">
                  <c:v>a3b3</c:v>
                </c:pt>
              </c:strCache>
            </c:strRef>
          </c:cat>
          <c:val>
            <c:numRef>
              <c:f>'COUNT LEMAK'!$G$5:$G$13</c:f>
              <c:numCache>
                <c:formatCode>#,##0.00</c:formatCode>
                <c:ptCount val="9"/>
                <c:pt idx="0">
                  <c:v>51.266666666666652</c:v>
                </c:pt>
                <c:pt idx="1">
                  <c:v>47.466666666666789</c:v>
                </c:pt>
                <c:pt idx="2">
                  <c:v>46.933333333333472</c:v>
                </c:pt>
                <c:pt idx="3">
                  <c:v>44.866666666666596</c:v>
                </c:pt>
                <c:pt idx="4">
                  <c:v>45.866666666666639</c:v>
                </c:pt>
                <c:pt idx="5">
                  <c:v>39.999999999999908</c:v>
                </c:pt>
                <c:pt idx="6">
                  <c:v>43.533333333333339</c:v>
                </c:pt>
                <c:pt idx="7">
                  <c:v>46.599999999999966</c:v>
                </c:pt>
                <c:pt idx="8">
                  <c:v>44.200000000000067</c:v>
                </c:pt>
              </c:numCache>
            </c:numRef>
          </c:val>
        </c:ser>
        <c:shape val="box"/>
        <c:axId val="75591040"/>
        <c:axId val="75593216"/>
        <c:axId val="0"/>
      </c:bar3DChart>
      <c:catAx>
        <c:axId val="75591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Perlakuan</a:t>
                </a:r>
              </a:p>
            </c:rich>
          </c:tx>
          <c:layout>
            <c:manualLayout>
              <c:xMode val="edge"/>
              <c:yMode val="edge"/>
              <c:x val="0.48180156833369275"/>
              <c:y val="0.87686151915962507"/>
            </c:manualLayout>
          </c:layout>
        </c:title>
        <c:majorTickMark val="none"/>
        <c:tickLblPos val="nextTo"/>
        <c:crossAx val="75593216"/>
        <c:crosses val="autoZero"/>
        <c:auto val="1"/>
        <c:lblAlgn val="ctr"/>
        <c:lblOffset val="100"/>
      </c:catAx>
      <c:valAx>
        <c:axId val="75593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Nilai</a:t>
                </a:r>
                <a:r>
                  <a:rPr lang="en-US" baseline="0"/>
                  <a:t> Rata-rata</a:t>
                </a:r>
                <a:endParaRPr lang="en-US"/>
              </a:p>
            </c:rich>
          </c:tx>
          <c:layout/>
        </c:title>
        <c:numFmt formatCode="#,##0.00" sourceLinked="1"/>
        <c:tickLblPos val="nextTo"/>
        <c:crossAx val="75591040"/>
        <c:crosses val="autoZero"/>
        <c:crossBetween val="between"/>
      </c:valAx>
    </c:plotArea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37</xdr:row>
      <xdr:rowOff>161925</xdr:rowOff>
    </xdr:from>
    <xdr:to>
      <xdr:col>14</xdr:col>
      <xdr:colOff>1066800</xdr:colOff>
      <xdr:row>51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56</xdr:row>
      <xdr:rowOff>0</xdr:rowOff>
    </xdr:from>
    <xdr:to>
      <xdr:col>14</xdr:col>
      <xdr:colOff>1165411</xdr:colOff>
      <xdr:row>70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68036</xdr:colOff>
      <xdr:row>40</xdr:row>
      <xdr:rowOff>1</xdr:rowOff>
    </xdr:from>
    <xdr:to>
      <xdr:col>19</xdr:col>
      <xdr:colOff>489858</xdr:colOff>
      <xdr:row>51</xdr:row>
      <xdr:rowOff>40823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557893</xdr:colOff>
      <xdr:row>40</xdr:row>
      <xdr:rowOff>190499</xdr:rowOff>
    </xdr:from>
    <xdr:to>
      <xdr:col>29</xdr:col>
      <xdr:colOff>544287</xdr:colOff>
      <xdr:row>55</xdr:row>
      <xdr:rowOff>136070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55</xdr:row>
      <xdr:rowOff>0</xdr:rowOff>
    </xdr:from>
    <xdr:to>
      <xdr:col>18</xdr:col>
      <xdr:colOff>115420</xdr:colOff>
      <xdr:row>68</xdr:row>
      <xdr:rowOff>53788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58</xdr:row>
      <xdr:rowOff>0</xdr:rowOff>
    </xdr:from>
    <xdr:to>
      <xdr:col>27</xdr:col>
      <xdr:colOff>7746</xdr:colOff>
      <xdr:row>71</xdr:row>
      <xdr:rowOff>70353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LEGE%20JUST%20NNYON\FIX\TA%20FIXED%20ZHEE\ANALISIS!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LEGE%20JUST%20NNYON\FIX\FIXED\EXCEL%20syiiiiiiiip\AROMA%20Y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"/>
      <sheetName val="COUNT AIR"/>
      <sheetName val="PROTEIN"/>
      <sheetName val="COUNT POTEIN"/>
      <sheetName val="LEMAK"/>
      <sheetName val="COUNT LEMAK"/>
    </sheetNames>
    <sheetDataSet>
      <sheetData sheetId="0"/>
      <sheetData sheetId="1"/>
      <sheetData sheetId="2"/>
      <sheetData sheetId="3">
        <row r="42">
          <cell r="B42" t="str">
            <v>b1</v>
          </cell>
          <cell r="C42" t="str">
            <v>b2</v>
          </cell>
          <cell r="D42" t="str">
            <v>b3</v>
          </cell>
        </row>
      </sheetData>
      <sheetData sheetId="4"/>
      <sheetData sheetId="5">
        <row r="18">
          <cell r="B18" t="str">
            <v>b1</v>
          </cell>
        </row>
        <row r="53">
          <cell r="I53" t="str">
            <v>a1b1</v>
          </cell>
        </row>
        <row r="54">
          <cell r="I54" t="str">
            <v>a1b2</v>
          </cell>
        </row>
        <row r="55">
          <cell r="I55" t="str">
            <v>a1b3</v>
          </cell>
        </row>
        <row r="56">
          <cell r="I56" t="str">
            <v>a2b1</v>
          </cell>
        </row>
        <row r="57">
          <cell r="I57" t="str">
            <v>a2b2</v>
          </cell>
        </row>
        <row r="58">
          <cell r="I58" t="str">
            <v>a2b3</v>
          </cell>
        </row>
        <row r="59">
          <cell r="I59" t="str">
            <v>a3b1</v>
          </cell>
        </row>
        <row r="60">
          <cell r="I60" t="str">
            <v>a3b2</v>
          </cell>
        </row>
        <row r="61">
          <cell r="I61" t="str">
            <v>a3b3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LANGAN I"/>
      <sheetName val="ULANGAN II"/>
      <sheetName val="ULANGAN III"/>
      <sheetName val="COUNT"/>
    </sheetNames>
    <sheetDataSet>
      <sheetData sheetId="0"/>
      <sheetData sheetId="1"/>
      <sheetData sheetId="2"/>
      <sheetData sheetId="3">
        <row r="3">
          <cell r="Q3" t="str">
            <v>a1  (7,5%)</v>
          </cell>
        </row>
        <row r="8">
          <cell r="Q8" t="str">
            <v>4 jam</v>
          </cell>
        </row>
        <row r="9">
          <cell r="Q9" t="str">
            <v>5 jam</v>
          </cell>
        </row>
        <row r="10">
          <cell r="Q10" t="str">
            <v>6 jam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selection activeCell="E22" sqref="E22"/>
    </sheetView>
  </sheetViews>
  <sheetFormatPr defaultRowHeight="15"/>
  <sheetData>
    <row r="1" spans="1:24" ht="15.7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1"/>
      <c r="N1" s="1" t="s">
        <v>2</v>
      </c>
      <c r="O1" s="1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4"/>
      <c r="B3" s="3" t="s">
        <v>3</v>
      </c>
      <c r="C3" s="3" t="s">
        <v>4</v>
      </c>
      <c r="D3" s="3" t="s">
        <v>5</v>
      </c>
      <c r="E3" s="4"/>
      <c r="F3" s="4"/>
      <c r="G3" s="4"/>
      <c r="H3" s="4"/>
      <c r="I3" s="3" t="s">
        <v>3</v>
      </c>
      <c r="J3" s="3" t="s">
        <v>4</v>
      </c>
      <c r="K3" s="3" t="s">
        <v>5</v>
      </c>
      <c r="L3" s="4"/>
      <c r="M3" s="4"/>
      <c r="N3" s="4"/>
      <c r="O3" s="3" t="s">
        <v>3</v>
      </c>
      <c r="P3" s="3" t="s">
        <v>4</v>
      </c>
      <c r="Q3" s="3" t="s">
        <v>5</v>
      </c>
      <c r="R3" s="2"/>
      <c r="S3" s="2"/>
      <c r="T3" s="2"/>
      <c r="U3" s="2"/>
      <c r="V3" s="2"/>
      <c r="W3" s="2"/>
      <c r="X3" s="2"/>
    </row>
    <row r="4" spans="1:24" ht="15.75">
      <c r="A4" s="4" t="s">
        <v>6</v>
      </c>
      <c r="B4" s="4">
        <v>1</v>
      </c>
      <c r="C4" s="4">
        <v>15.1</v>
      </c>
      <c r="D4" s="4">
        <v>15.8</v>
      </c>
      <c r="E4" s="4"/>
      <c r="F4" s="4"/>
      <c r="G4" s="4"/>
      <c r="H4" s="4" t="s">
        <v>6</v>
      </c>
      <c r="I4" s="4">
        <v>1</v>
      </c>
      <c r="J4" s="4">
        <v>14.5</v>
      </c>
      <c r="K4" s="4">
        <v>15.8</v>
      </c>
      <c r="L4" s="4"/>
      <c r="M4" s="4"/>
      <c r="N4" s="4" t="s">
        <v>6</v>
      </c>
      <c r="O4" s="4">
        <v>1</v>
      </c>
      <c r="P4" s="4">
        <v>14.9</v>
      </c>
      <c r="Q4" s="4">
        <v>15.8</v>
      </c>
      <c r="R4" s="2"/>
      <c r="S4" s="2"/>
      <c r="T4" s="2"/>
      <c r="U4" s="2"/>
      <c r="V4" s="2"/>
      <c r="W4" s="2"/>
      <c r="X4" s="2"/>
    </row>
    <row r="5" spans="1:24" ht="15.75">
      <c r="A5" s="4" t="s">
        <v>7</v>
      </c>
      <c r="B5" s="4">
        <v>1</v>
      </c>
      <c r="C5" s="4">
        <v>15.2</v>
      </c>
      <c r="D5" s="4">
        <v>15.8</v>
      </c>
      <c r="E5" s="4"/>
      <c r="F5" s="4"/>
      <c r="G5" s="4"/>
      <c r="H5" s="4" t="s">
        <v>7</v>
      </c>
      <c r="I5" s="4">
        <v>1</v>
      </c>
      <c r="J5" s="4">
        <v>14.8</v>
      </c>
      <c r="K5" s="4">
        <v>15.8</v>
      </c>
      <c r="L5" s="4"/>
      <c r="M5" s="4"/>
      <c r="N5" s="4" t="s">
        <v>7</v>
      </c>
      <c r="O5" s="4">
        <v>1</v>
      </c>
      <c r="P5" s="4">
        <v>15</v>
      </c>
      <c r="Q5" s="4">
        <v>15.8</v>
      </c>
      <c r="R5" s="2"/>
      <c r="S5" s="2"/>
      <c r="T5" s="2"/>
      <c r="U5" s="2"/>
      <c r="V5" s="2"/>
      <c r="W5" s="2"/>
      <c r="X5" s="2"/>
    </row>
    <row r="6" spans="1:24" ht="15.75">
      <c r="A6" s="4" t="s">
        <v>8</v>
      </c>
      <c r="B6" s="4">
        <v>1</v>
      </c>
      <c r="C6" s="4">
        <v>15.4</v>
      </c>
      <c r="D6" s="4">
        <v>15.8</v>
      </c>
      <c r="E6" s="4"/>
      <c r="F6" s="4"/>
      <c r="G6" s="4"/>
      <c r="H6" s="4" t="s">
        <v>8</v>
      </c>
      <c r="I6" s="4">
        <v>1</v>
      </c>
      <c r="J6" s="4">
        <v>14.3</v>
      </c>
      <c r="K6" s="4">
        <v>15.8</v>
      </c>
      <c r="L6" s="4"/>
      <c r="M6" s="4"/>
      <c r="N6" s="4" t="s">
        <v>8</v>
      </c>
      <c r="O6" s="4">
        <v>1</v>
      </c>
      <c r="P6" s="4">
        <v>14.3</v>
      </c>
      <c r="Q6" s="4">
        <v>15.8</v>
      </c>
      <c r="R6" s="2"/>
      <c r="S6" s="2"/>
      <c r="T6" s="2"/>
      <c r="U6" s="2"/>
      <c r="V6" s="2"/>
      <c r="W6" s="2"/>
      <c r="X6" s="2"/>
    </row>
    <row r="7" spans="1:24" ht="15.75">
      <c r="A7" s="4" t="s">
        <v>9</v>
      </c>
      <c r="B7" s="4">
        <v>1</v>
      </c>
      <c r="C7" s="4">
        <v>15</v>
      </c>
      <c r="D7" s="4">
        <v>15.8</v>
      </c>
      <c r="E7" s="4"/>
      <c r="F7" s="4"/>
      <c r="G7" s="4"/>
      <c r="H7" s="4" t="s">
        <v>9</v>
      </c>
      <c r="I7" s="4">
        <v>1</v>
      </c>
      <c r="J7" s="4">
        <v>15</v>
      </c>
      <c r="K7" s="4">
        <v>15.8</v>
      </c>
      <c r="L7" s="4"/>
      <c r="M7" s="4"/>
      <c r="N7" s="4" t="s">
        <v>9</v>
      </c>
      <c r="O7" s="4">
        <v>1</v>
      </c>
      <c r="P7" s="4">
        <v>14.6</v>
      </c>
      <c r="Q7" s="4">
        <v>15.8</v>
      </c>
      <c r="R7" s="2"/>
      <c r="S7" s="2"/>
      <c r="T7" s="2"/>
      <c r="U7" s="2"/>
      <c r="V7" s="2"/>
      <c r="W7" s="2"/>
      <c r="X7" s="2"/>
    </row>
    <row r="8" spans="1:24" ht="15.75">
      <c r="A8" s="4" t="s">
        <v>10</v>
      </c>
      <c r="B8" s="4">
        <v>1</v>
      </c>
      <c r="C8" s="4">
        <v>14.9</v>
      </c>
      <c r="D8" s="4">
        <v>15.8</v>
      </c>
      <c r="E8" s="4"/>
      <c r="F8" s="4"/>
      <c r="G8" s="4"/>
      <c r="H8" s="4" t="s">
        <v>10</v>
      </c>
      <c r="I8" s="4">
        <v>1</v>
      </c>
      <c r="J8" s="4">
        <v>15</v>
      </c>
      <c r="K8" s="4">
        <v>15.8</v>
      </c>
      <c r="L8" s="4"/>
      <c r="M8" s="4"/>
      <c r="N8" s="4" t="s">
        <v>10</v>
      </c>
      <c r="O8" s="4">
        <v>1</v>
      </c>
      <c r="P8" s="4">
        <v>15</v>
      </c>
      <c r="Q8" s="4">
        <v>15.8</v>
      </c>
      <c r="R8" s="2"/>
      <c r="S8" s="2"/>
      <c r="T8" s="2"/>
      <c r="U8" s="2"/>
      <c r="V8" s="2"/>
      <c r="W8" s="2"/>
      <c r="X8" s="2"/>
    </row>
    <row r="9" spans="1:24" ht="15.75">
      <c r="A9" s="4" t="s">
        <v>11</v>
      </c>
      <c r="B9" s="4">
        <v>1</v>
      </c>
      <c r="C9" s="4">
        <v>14.5</v>
      </c>
      <c r="D9" s="4">
        <v>15.8</v>
      </c>
      <c r="E9" s="4"/>
      <c r="F9" s="4"/>
      <c r="G9" s="4"/>
      <c r="H9" s="4" t="s">
        <v>11</v>
      </c>
      <c r="I9" s="4">
        <v>1</v>
      </c>
      <c r="J9" s="4">
        <v>15</v>
      </c>
      <c r="K9" s="4">
        <v>15.8</v>
      </c>
      <c r="L9" s="4"/>
      <c r="M9" s="4"/>
      <c r="N9" s="4" t="s">
        <v>11</v>
      </c>
      <c r="O9" s="4">
        <v>1</v>
      </c>
      <c r="P9" s="4">
        <v>14.5</v>
      </c>
      <c r="Q9" s="4">
        <v>15.8</v>
      </c>
      <c r="R9" s="2"/>
      <c r="S9" s="2"/>
      <c r="T9" s="2"/>
      <c r="U9" s="2"/>
      <c r="V9" s="2"/>
      <c r="W9" s="2"/>
      <c r="X9" s="2"/>
    </row>
    <row r="10" spans="1:24" ht="15.75">
      <c r="A10" s="4" t="s">
        <v>12</v>
      </c>
      <c r="B10" s="4">
        <v>1</v>
      </c>
      <c r="C10" s="4">
        <v>14.7</v>
      </c>
      <c r="D10" s="4">
        <v>15.8</v>
      </c>
      <c r="E10" s="4"/>
      <c r="F10" s="4"/>
      <c r="G10" s="4"/>
      <c r="H10" s="4" t="s">
        <v>12</v>
      </c>
      <c r="I10" s="4">
        <v>1</v>
      </c>
      <c r="J10" s="4">
        <v>15.1</v>
      </c>
      <c r="K10" s="4">
        <v>15.8</v>
      </c>
      <c r="L10" s="4"/>
      <c r="M10" s="4"/>
      <c r="N10" s="4" t="s">
        <v>12</v>
      </c>
      <c r="O10" s="4">
        <v>1</v>
      </c>
      <c r="P10" s="4">
        <v>14.7</v>
      </c>
      <c r="Q10" s="4">
        <v>15.8</v>
      </c>
      <c r="R10" s="2"/>
      <c r="S10" s="2"/>
      <c r="T10" s="2"/>
      <c r="U10" s="2"/>
      <c r="V10" s="2"/>
      <c r="W10" s="2"/>
      <c r="X10" s="2"/>
    </row>
    <row r="11" spans="1:24" ht="15.75">
      <c r="A11" s="4" t="s">
        <v>13</v>
      </c>
      <c r="B11" s="4">
        <v>1</v>
      </c>
      <c r="C11" s="4">
        <v>14.6</v>
      </c>
      <c r="D11" s="4">
        <v>15.8</v>
      </c>
      <c r="E11" s="4"/>
      <c r="F11" s="4"/>
      <c r="G11" s="4"/>
      <c r="H11" s="4" t="s">
        <v>13</v>
      </c>
      <c r="I11" s="4">
        <v>1</v>
      </c>
      <c r="J11" s="4">
        <v>14.9</v>
      </c>
      <c r="K11" s="4">
        <v>15.8</v>
      </c>
      <c r="L11" s="4"/>
      <c r="M11" s="4"/>
      <c r="N11" s="4" t="s">
        <v>13</v>
      </c>
      <c r="O11" s="4">
        <v>1</v>
      </c>
      <c r="P11" s="4">
        <v>14.8</v>
      </c>
      <c r="Q11" s="4">
        <v>15.8</v>
      </c>
      <c r="R11" s="4"/>
      <c r="S11" s="4"/>
      <c r="T11" s="4"/>
      <c r="U11" s="4"/>
      <c r="V11" s="4"/>
      <c r="W11" s="4"/>
      <c r="X11" s="4"/>
    </row>
    <row r="12" spans="1:24" ht="15.75">
      <c r="A12" s="4" t="s">
        <v>14</v>
      </c>
      <c r="B12" s="4">
        <v>1</v>
      </c>
      <c r="C12" s="4">
        <v>14.4</v>
      </c>
      <c r="D12" s="4">
        <v>15.8</v>
      </c>
      <c r="E12" s="4"/>
      <c r="F12" s="4"/>
      <c r="G12" s="4"/>
      <c r="H12" s="4" t="s">
        <v>14</v>
      </c>
      <c r="I12" s="4">
        <v>1</v>
      </c>
      <c r="J12" s="4">
        <v>15.2</v>
      </c>
      <c r="K12" s="4">
        <v>15.8</v>
      </c>
      <c r="L12" s="4"/>
      <c r="M12" s="4"/>
      <c r="N12" s="4" t="s">
        <v>14</v>
      </c>
      <c r="O12" s="4">
        <v>1</v>
      </c>
      <c r="P12" s="4">
        <v>14.9</v>
      </c>
      <c r="Q12" s="4">
        <v>15.8</v>
      </c>
      <c r="R12" s="4"/>
      <c r="S12" s="4"/>
      <c r="T12" s="4"/>
      <c r="U12" s="4"/>
      <c r="V12" s="4"/>
      <c r="W12" s="4"/>
      <c r="X12" s="4"/>
    </row>
    <row r="13" spans="1:2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"/>
      <c r="S13" s="4" t="s">
        <v>6</v>
      </c>
      <c r="T13" s="4">
        <v>0.1045</v>
      </c>
      <c r="U13" s="4">
        <v>14.007999999999999</v>
      </c>
      <c r="V13" s="4">
        <f t="shared" ref="V13:V21" si="0">100/10</f>
        <v>10</v>
      </c>
      <c r="W13" s="4">
        <v>1000</v>
      </c>
      <c r="X13" s="4">
        <f>6.25*100</f>
        <v>625</v>
      </c>
    </row>
    <row r="14" spans="1:24" ht="15.75">
      <c r="A14" s="2"/>
      <c r="B14" s="3" t="s">
        <v>84</v>
      </c>
      <c r="C14" s="3"/>
      <c r="D14" s="3"/>
      <c r="E14" s="3"/>
      <c r="F14" s="3"/>
      <c r="G14" s="3"/>
      <c r="H14" s="3"/>
      <c r="I14" s="3" t="s">
        <v>84</v>
      </c>
      <c r="J14" s="3"/>
      <c r="K14" s="3"/>
      <c r="L14" s="3"/>
      <c r="M14" s="3"/>
      <c r="N14" s="3"/>
      <c r="O14" s="3" t="s">
        <v>84</v>
      </c>
      <c r="P14" s="2"/>
      <c r="Q14" s="2"/>
      <c r="R14" s="4"/>
      <c r="S14" s="4" t="s">
        <v>7</v>
      </c>
      <c r="T14" s="4">
        <v>0.1045</v>
      </c>
      <c r="U14" s="4">
        <v>14.007999999999999</v>
      </c>
      <c r="V14" s="4">
        <f t="shared" si="0"/>
        <v>10</v>
      </c>
      <c r="W14" s="4">
        <v>1000</v>
      </c>
      <c r="X14" s="4">
        <f t="shared" ref="X14:X21" si="1">6.25*100</f>
        <v>625</v>
      </c>
    </row>
    <row r="15" spans="1:2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"/>
      <c r="S15" s="4" t="s">
        <v>8</v>
      </c>
      <c r="T15" s="4">
        <v>0.1045</v>
      </c>
      <c r="U15" s="4">
        <v>14.007999999999999</v>
      </c>
      <c r="V15" s="4">
        <f t="shared" si="0"/>
        <v>10</v>
      </c>
      <c r="W15" s="4">
        <v>1000</v>
      </c>
      <c r="X15" s="4">
        <f t="shared" si="1"/>
        <v>625</v>
      </c>
    </row>
    <row r="16" spans="1:24" ht="15.75">
      <c r="A16" s="4" t="s">
        <v>6</v>
      </c>
      <c r="B16" s="50">
        <f t="shared" ref="B16:B24" si="2">(D4-C4)*(T13*U13*V13)/(B4*W13)*X13</f>
        <v>6.4042825000000088</v>
      </c>
      <c r="C16" s="4"/>
      <c r="D16" s="4"/>
      <c r="E16" s="4"/>
      <c r="F16" s="4"/>
      <c r="G16" s="4"/>
      <c r="H16" s="4" t="s">
        <v>6</v>
      </c>
      <c r="I16" s="50">
        <f t="shared" ref="I16:I24" si="3">(K4-J4)*(T13*U13*V13)/(W13*I4)*X13</f>
        <v>11.893667500000005</v>
      </c>
      <c r="J16" s="4"/>
      <c r="K16" s="4"/>
      <c r="L16" s="4"/>
      <c r="M16" s="4"/>
      <c r="N16" s="4" t="s">
        <v>6</v>
      </c>
      <c r="O16" s="50">
        <f t="shared" ref="O16:O24" si="4">(Q4-P4)*(T13*U13*V13)/(W13*O4)*X13</f>
        <v>8.2340775000000015</v>
      </c>
      <c r="P16" s="4"/>
      <c r="Q16" s="2"/>
      <c r="R16" s="4"/>
      <c r="S16" s="4" t="s">
        <v>9</v>
      </c>
      <c r="T16" s="4">
        <v>0.1045</v>
      </c>
      <c r="U16" s="4">
        <v>14.007999999999999</v>
      </c>
      <c r="V16" s="4">
        <f t="shared" si="0"/>
        <v>10</v>
      </c>
      <c r="W16" s="4">
        <v>1000</v>
      </c>
      <c r="X16" s="4">
        <f t="shared" si="1"/>
        <v>625</v>
      </c>
    </row>
    <row r="17" spans="1:24" ht="15.75">
      <c r="A17" s="4" t="s">
        <v>7</v>
      </c>
      <c r="B17" s="50">
        <f t="shared" si="2"/>
        <v>5.4893850000000128</v>
      </c>
      <c r="C17" s="4"/>
      <c r="D17" s="4"/>
      <c r="E17" s="4"/>
      <c r="F17" s="4"/>
      <c r="G17" s="4"/>
      <c r="H17" s="4" t="s">
        <v>7</v>
      </c>
      <c r="I17" s="50">
        <f t="shared" si="3"/>
        <v>9.1489750000000001</v>
      </c>
      <c r="J17" s="4"/>
      <c r="K17" s="4"/>
      <c r="L17" s="4"/>
      <c r="M17" s="4"/>
      <c r="N17" s="4" t="s">
        <v>7</v>
      </c>
      <c r="O17" s="50">
        <f t="shared" si="4"/>
        <v>7.3191800000000065</v>
      </c>
      <c r="P17" s="4"/>
      <c r="Q17" s="2"/>
      <c r="R17" s="4"/>
      <c r="S17" s="4" t="s">
        <v>10</v>
      </c>
      <c r="T17" s="4">
        <v>0.1045</v>
      </c>
      <c r="U17" s="4">
        <v>14.007999999999999</v>
      </c>
      <c r="V17" s="4">
        <f t="shared" si="0"/>
        <v>10</v>
      </c>
      <c r="W17" s="4">
        <v>1000</v>
      </c>
      <c r="X17" s="4">
        <f t="shared" si="1"/>
        <v>625</v>
      </c>
    </row>
    <row r="18" spans="1:24" ht="15.75">
      <c r="A18" s="4" t="s">
        <v>8</v>
      </c>
      <c r="B18" s="50">
        <f t="shared" si="2"/>
        <v>3.6595900000000032</v>
      </c>
      <c r="C18" s="4"/>
      <c r="D18" s="4"/>
      <c r="E18" s="4"/>
      <c r="F18" s="4"/>
      <c r="G18" s="4"/>
      <c r="H18" s="4" t="s">
        <v>8</v>
      </c>
      <c r="I18" s="50">
        <f t="shared" si="3"/>
        <v>13.723462499999998</v>
      </c>
      <c r="J18" s="4"/>
      <c r="K18" s="4"/>
      <c r="L18" s="4"/>
      <c r="M18" s="4"/>
      <c r="N18" s="4" t="s">
        <v>8</v>
      </c>
      <c r="O18" s="50">
        <f t="shared" si="4"/>
        <v>13.723462499999998</v>
      </c>
      <c r="P18" s="4"/>
      <c r="Q18" s="2"/>
      <c r="R18" s="4"/>
      <c r="S18" s="4" t="s">
        <v>11</v>
      </c>
      <c r="T18" s="4">
        <v>0.1045</v>
      </c>
      <c r="U18" s="4">
        <v>14.007999999999999</v>
      </c>
      <c r="V18" s="4">
        <f t="shared" si="0"/>
        <v>10</v>
      </c>
      <c r="W18" s="4">
        <v>1000</v>
      </c>
      <c r="X18" s="4">
        <f t="shared" si="1"/>
        <v>625</v>
      </c>
    </row>
    <row r="19" spans="1:24" ht="15.75">
      <c r="A19" s="4" t="s">
        <v>9</v>
      </c>
      <c r="B19" s="50">
        <f t="shared" si="2"/>
        <v>7.3191800000000065</v>
      </c>
      <c r="C19" s="4"/>
      <c r="D19" s="4"/>
      <c r="E19" s="4"/>
      <c r="F19" s="4"/>
      <c r="G19" s="4"/>
      <c r="H19" s="4" t="s">
        <v>9</v>
      </c>
      <c r="I19" s="50">
        <f t="shared" si="3"/>
        <v>7.3191800000000065</v>
      </c>
      <c r="J19" s="4"/>
      <c r="K19" s="4"/>
      <c r="L19" s="4"/>
      <c r="M19" s="4"/>
      <c r="N19" s="4" t="s">
        <v>9</v>
      </c>
      <c r="O19" s="50">
        <f t="shared" si="4"/>
        <v>10.978770000000008</v>
      </c>
      <c r="P19" s="4"/>
      <c r="Q19" s="2"/>
      <c r="R19" s="4"/>
      <c r="S19" s="4" t="s">
        <v>12</v>
      </c>
      <c r="T19" s="4">
        <v>0.1045</v>
      </c>
      <c r="U19" s="4">
        <v>14.007999999999999</v>
      </c>
      <c r="V19" s="4">
        <f t="shared" si="0"/>
        <v>10</v>
      </c>
      <c r="W19" s="4">
        <v>1000</v>
      </c>
      <c r="X19" s="4">
        <f t="shared" si="1"/>
        <v>625</v>
      </c>
    </row>
    <row r="20" spans="1:24" ht="15.75">
      <c r="A20" s="4" t="s">
        <v>10</v>
      </c>
      <c r="B20" s="50">
        <f t="shared" si="2"/>
        <v>8.2340775000000015</v>
      </c>
      <c r="C20" s="4"/>
      <c r="D20" s="4"/>
      <c r="E20" s="4"/>
      <c r="F20" s="4"/>
      <c r="G20" s="4"/>
      <c r="H20" s="4" t="s">
        <v>10</v>
      </c>
      <c r="I20" s="50">
        <f t="shared" si="3"/>
        <v>7.3191800000000065</v>
      </c>
      <c r="J20" s="4"/>
      <c r="K20" s="4"/>
      <c r="L20" s="4"/>
      <c r="M20" s="4"/>
      <c r="N20" s="4" t="s">
        <v>10</v>
      </c>
      <c r="O20" s="50">
        <f t="shared" si="4"/>
        <v>7.3191800000000065</v>
      </c>
      <c r="P20" s="4"/>
      <c r="Q20" s="2"/>
      <c r="R20" s="4"/>
      <c r="S20" s="4" t="s">
        <v>13</v>
      </c>
      <c r="T20" s="4">
        <v>0.1045</v>
      </c>
      <c r="U20" s="4">
        <v>14.007999999999999</v>
      </c>
      <c r="V20" s="4">
        <f t="shared" si="0"/>
        <v>10</v>
      </c>
      <c r="W20" s="4">
        <v>1000</v>
      </c>
      <c r="X20" s="4">
        <f t="shared" si="1"/>
        <v>625</v>
      </c>
    </row>
    <row r="21" spans="1:24" ht="15.75">
      <c r="A21" s="4" t="s">
        <v>11</v>
      </c>
      <c r="B21" s="50">
        <f t="shared" si="2"/>
        <v>11.893667500000005</v>
      </c>
      <c r="C21" s="4"/>
      <c r="D21" s="4"/>
      <c r="E21" s="4"/>
      <c r="F21" s="4"/>
      <c r="G21" s="4"/>
      <c r="H21" s="4" t="s">
        <v>11</v>
      </c>
      <c r="I21" s="50">
        <f t="shared" si="3"/>
        <v>7.3191800000000065</v>
      </c>
      <c r="J21" s="4"/>
      <c r="K21" s="4"/>
      <c r="L21" s="4"/>
      <c r="M21" s="4"/>
      <c r="N21" s="4" t="s">
        <v>11</v>
      </c>
      <c r="O21" s="50">
        <f t="shared" si="4"/>
        <v>11.893667500000005</v>
      </c>
      <c r="P21" s="4"/>
      <c r="Q21" s="2"/>
      <c r="R21" s="4"/>
      <c r="S21" s="4" t="s">
        <v>14</v>
      </c>
      <c r="T21" s="4">
        <v>0.1045</v>
      </c>
      <c r="U21" s="4">
        <v>14.007999999999999</v>
      </c>
      <c r="V21" s="4">
        <f t="shared" si="0"/>
        <v>10</v>
      </c>
      <c r="W21" s="4">
        <v>1000</v>
      </c>
      <c r="X21" s="4">
        <f t="shared" si="1"/>
        <v>625</v>
      </c>
    </row>
    <row r="22" spans="1:24" ht="15.75">
      <c r="A22" s="4" t="s">
        <v>12</v>
      </c>
      <c r="B22" s="50">
        <f t="shared" si="2"/>
        <v>10.063872500000013</v>
      </c>
      <c r="C22" s="4"/>
      <c r="D22" s="4"/>
      <c r="E22" s="4"/>
      <c r="F22" s="4"/>
      <c r="G22" s="4"/>
      <c r="H22" s="4" t="s">
        <v>12</v>
      </c>
      <c r="I22" s="50">
        <f t="shared" si="3"/>
        <v>6.4042825000000088</v>
      </c>
      <c r="J22" s="4"/>
      <c r="K22" s="4"/>
      <c r="L22" s="4"/>
      <c r="M22" s="4"/>
      <c r="N22" s="4" t="s">
        <v>12</v>
      </c>
      <c r="O22" s="50">
        <f t="shared" si="4"/>
        <v>10.063872500000013</v>
      </c>
      <c r="P22" s="4"/>
      <c r="Q22" s="2"/>
      <c r="R22" s="2"/>
      <c r="S22" s="2"/>
      <c r="T22" s="2"/>
      <c r="U22" s="2"/>
      <c r="V22" s="2"/>
      <c r="W22" s="2"/>
      <c r="X22" s="2"/>
    </row>
    <row r="23" spans="1:24" ht="15.75">
      <c r="A23" s="4" t="s">
        <v>13</v>
      </c>
      <c r="B23" s="50">
        <f t="shared" si="2"/>
        <v>10.978770000000008</v>
      </c>
      <c r="C23" s="4"/>
      <c r="D23" s="4"/>
      <c r="E23" s="4"/>
      <c r="F23" s="4"/>
      <c r="G23" s="4"/>
      <c r="H23" s="4" t="s">
        <v>13</v>
      </c>
      <c r="I23" s="50">
        <f t="shared" si="3"/>
        <v>8.2340775000000015</v>
      </c>
      <c r="J23" s="4"/>
      <c r="K23" s="4"/>
      <c r="L23" s="4"/>
      <c r="M23" s="4"/>
      <c r="N23" s="4" t="s">
        <v>13</v>
      </c>
      <c r="O23" s="50">
        <f t="shared" si="4"/>
        <v>9.1489750000000001</v>
      </c>
      <c r="P23" s="4"/>
      <c r="Q23" s="2"/>
      <c r="R23" s="2"/>
      <c r="S23" s="2"/>
      <c r="T23" s="2"/>
      <c r="U23" s="2"/>
      <c r="V23" s="2"/>
      <c r="W23" s="2"/>
      <c r="X23" s="2"/>
    </row>
    <row r="24" spans="1:24" ht="15.75">
      <c r="A24" s="4" t="s">
        <v>14</v>
      </c>
      <c r="B24" s="50">
        <f t="shared" si="2"/>
        <v>12.808565000000003</v>
      </c>
      <c r="C24" s="4"/>
      <c r="D24" s="4"/>
      <c r="E24" s="4"/>
      <c r="F24" s="4"/>
      <c r="G24" s="4"/>
      <c r="H24" s="4" t="s">
        <v>14</v>
      </c>
      <c r="I24" s="50">
        <f t="shared" si="3"/>
        <v>5.4893850000000128</v>
      </c>
      <c r="J24" s="4"/>
      <c r="K24" s="4"/>
      <c r="L24" s="4"/>
      <c r="M24" s="4"/>
      <c r="N24" s="4" t="s">
        <v>14</v>
      </c>
      <c r="O24" s="50">
        <f t="shared" si="4"/>
        <v>8.2340775000000015</v>
      </c>
      <c r="P24" s="4"/>
      <c r="Q24" s="2"/>
      <c r="R24" s="2"/>
      <c r="S24" s="2"/>
      <c r="T24" s="2"/>
      <c r="U24" s="2"/>
      <c r="V24" s="2"/>
      <c r="W24" s="2"/>
      <c r="X24" s="2"/>
    </row>
    <row r="25" spans="1:2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4"/>
  <sheetViews>
    <sheetView topLeftCell="J1" workbookViewId="0">
      <selection activeCell="Q7" sqref="Q7:Q10"/>
    </sheetView>
  </sheetViews>
  <sheetFormatPr defaultRowHeight="15"/>
  <cols>
    <col min="1" max="1" width="14.42578125" customWidth="1"/>
    <col min="2" max="2" width="14.140625" customWidth="1"/>
    <col min="3" max="3" width="14.85546875" customWidth="1"/>
    <col min="4" max="4" width="14.7109375" customWidth="1"/>
    <col min="5" max="5" width="12.28515625" customWidth="1"/>
    <col min="6" max="6" width="13.140625" customWidth="1"/>
    <col min="7" max="7" width="11.85546875" customWidth="1"/>
    <col min="9" max="9" width="9.28515625" bestFit="1" customWidth="1"/>
    <col min="10" max="10" width="10" bestFit="1" customWidth="1"/>
    <col min="11" max="11" width="9.28515625" bestFit="1" customWidth="1"/>
    <col min="13" max="13" width="15.5703125" customWidth="1"/>
    <col min="14" max="14" width="17.140625" customWidth="1"/>
    <col min="15" max="15" width="21.42578125" customWidth="1"/>
    <col min="16" max="16" width="18.85546875" customWidth="1"/>
    <col min="17" max="17" width="14.140625" customWidth="1"/>
    <col min="18" max="18" width="14.28515625" customWidth="1"/>
    <col min="20" max="20" width="11.28515625" customWidth="1"/>
    <col min="21" max="21" width="15.5703125" customWidth="1"/>
    <col min="22" max="22" width="14.140625" customWidth="1"/>
    <col min="23" max="23" width="18.85546875" customWidth="1"/>
    <col min="27" max="27" width="16.7109375" customWidth="1"/>
    <col min="29" max="29" width="11.140625" customWidth="1"/>
    <col min="30" max="30" width="12.140625" customWidth="1"/>
    <col min="31" max="31" width="14.5703125" customWidth="1"/>
    <col min="32" max="32" width="15" customWidth="1"/>
    <col min="42" max="42" width="13.140625" customWidth="1"/>
  </cols>
  <sheetData>
    <row r="1" spans="1:54" ht="15.75">
      <c r="A1" s="1" t="s">
        <v>15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6.5" thickBot="1">
      <c r="A3" s="68" t="s">
        <v>65</v>
      </c>
      <c r="B3" s="68" t="s">
        <v>66</v>
      </c>
      <c r="C3" s="69" t="s">
        <v>17</v>
      </c>
      <c r="D3" s="69"/>
      <c r="E3" s="69"/>
      <c r="F3" s="68" t="s">
        <v>18</v>
      </c>
      <c r="G3" s="68" t="s">
        <v>19</v>
      </c>
      <c r="H3" s="46"/>
      <c r="I3" s="59" t="s">
        <v>20</v>
      </c>
      <c r="J3" s="60">
        <f>(F14*F14)/(3*3*3)</f>
        <v>2144.3349028345147</v>
      </c>
      <c r="K3" s="49"/>
      <c r="L3" s="2"/>
      <c r="M3" s="2"/>
      <c r="N3" s="2"/>
      <c r="O3" s="2"/>
      <c r="P3" s="2"/>
      <c r="Q3" s="2"/>
      <c r="R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6.5" thickBot="1">
      <c r="A4" s="68"/>
      <c r="B4" s="68"/>
      <c r="C4" s="29">
        <v>1</v>
      </c>
      <c r="D4" s="29">
        <v>2</v>
      </c>
      <c r="E4" s="29">
        <v>3</v>
      </c>
      <c r="F4" s="68"/>
      <c r="G4" s="68"/>
      <c r="H4" s="46"/>
      <c r="I4" s="59" t="s">
        <v>27</v>
      </c>
      <c r="J4" s="49">
        <f>((C5*C5)+(C6*C6)+(C7*C7)+(D5*D5)+(D6*D6)+(D7*D7)+(E5*E5)+(E6*E6)+(E7*E7)+(C8*C8)+(C9*C9)+(C10*C10)+(C11*C11)+(C12*C12)+(C13*C13)+(D8*D8)+(D9*D9)+(D10*D10)+(D11*D11)+(D12*D12)+(D13*D13)+(E8*E8)+(E9*E9)+(E10*E10)+(E11*E11)+(E12*E12)+(E13*E13))</f>
        <v>2324.4529584008587</v>
      </c>
      <c r="K4" s="49"/>
      <c r="L4" s="2"/>
      <c r="M4" s="70" t="s">
        <v>75</v>
      </c>
      <c r="N4" s="70"/>
      <c r="O4" s="70"/>
      <c r="P4" s="70"/>
      <c r="Q4" s="70"/>
      <c r="R4" s="70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6.5" thickBot="1">
      <c r="A5" s="10" t="s">
        <v>67</v>
      </c>
      <c r="B5" s="11" t="s">
        <v>70</v>
      </c>
      <c r="C5" s="51">
        <f>PROTEIN!B16</f>
        <v>6.4042825000000088</v>
      </c>
      <c r="D5" s="51">
        <f>PROTEIN!I16</f>
        <v>11.893667500000005</v>
      </c>
      <c r="E5" s="51">
        <f>PROTEIN!O16</f>
        <v>8.2340775000000015</v>
      </c>
      <c r="F5" s="51">
        <f t="shared" ref="F5:F13" si="0">SUM(C5:E5)</f>
        <v>26.532027500000016</v>
      </c>
      <c r="G5" s="51">
        <f t="shared" ref="G5:G13" si="1">AVERAGE(C5:E5)</f>
        <v>8.8440091666666714</v>
      </c>
      <c r="H5" s="46"/>
      <c r="I5" s="59"/>
      <c r="J5" s="60">
        <f>J4-J3</f>
        <v>180.11805556634408</v>
      </c>
      <c r="K5" s="49"/>
      <c r="L5" s="2"/>
      <c r="M5" s="71" t="s">
        <v>28</v>
      </c>
      <c r="N5" s="37" t="s">
        <v>29</v>
      </c>
      <c r="O5" s="37" t="s">
        <v>30</v>
      </c>
      <c r="P5" s="37" t="s">
        <v>31</v>
      </c>
      <c r="Q5" s="38" t="s">
        <v>32</v>
      </c>
      <c r="R5" s="38" t="s">
        <v>33</v>
      </c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6.5" thickBot="1">
      <c r="A6" s="13"/>
      <c r="B6" s="11" t="s">
        <v>71</v>
      </c>
      <c r="C6" s="51">
        <f>PROTEIN!B17</f>
        <v>5.4893850000000128</v>
      </c>
      <c r="D6" s="51">
        <f>PROTEIN!I17</f>
        <v>9.1489750000000001</v>
      </c>
      <c r="E6" s="51">
        <f>PROTEIN!O17</f>
        <v>7.3191800000000065</v>
      </c>
      <c r="F6" s="51">
        <f t="shared" si="0"/>
        <v>21.957540000000019</v>
      </c>
      <c r="G6" s="51">
        <f t="shared" si="1"/>
        <v>7.3191800000000065</v>
      </c>
      <c r="H6" s="46"/>
      <c r="I6" s="59" t="s">
        <v>35</v>
      </c>
      <c r="J6" s="49">
        <f>((C14*C14)+(D14*D14)+(E14*E14))/9</f>
        <v>2151.8372383675696</v>
      </c>
      <c r="K6" s="49"/>
      <c r="L6" s="2"/>
      <c r="M6" s="72"/>
      <c r="N6" s="39" t="s">
        <v>36</v>
      </c>
      <c r="O6" s="39" t="s">
        <v>37</v>
      </c>
      <c r="P6" s="39" t="s">
        <v>38</v>
      </c>
      <c r="Q6" s="40"/>
      <c r="R6" s="40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6.5" thickBot="1">
      <c r="A7" s="13"/>
      <c r="B7" s="11" t="s">
        <v>72</v>
      </c>
      <c r="C7" s="51">
        <f>PROTEIN!B18</f>
        <v>3.6595900000000032</v>
      </c>
      <c r="D7" s="51">
        <f>PROTEIN!I18</f>
        <v>13.723462499999998</v>
      </c>
      <c r="E7" s="51">
        <f>PROTEIN!O18</f>
        <v>13.723462499999998</v>
      </c>
      <c r="F7" s="51">
        <f t="shared" si="0"/>
        <v>31.106515000000002</v>
      </c>
      <c r="G7" s="51">
        <f t="shared" si="1"/>
        <v>10.368838333333334</v>
      </c>
      <c r="H7" s="46"/>
      <c r="I7" s="59"/>
      <c r="J7" s="60">
        <f>J6-J3</f>
        <v>7.5023355330549748</v>
      </c>
      <c r="K7" s="49"/>
      <c r="L7" s="2"/>
      <c r="M7" s="14" t="s">
        <v>39</v>
      </c>
      <c r="N7" s="8">
        <f>3-1</f>
        <v>2</v>
      </c>
      <c r="O7" s="15">
        <f>J7</f>
        <v>7.5023355330549748</v>
      </c>
      <c r="P7" s="15">
        <f>O7/N7</f>
        <v>3.7511677665274874</v>
      </c>
      <c r="Q7" s="15">
        <f>P7/P11</f>
        <v>0.41121495327096796</v>
      </c>
      <c r="R7" s="8" t="s">
        <v>40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6.5" thickBot="1">
      <c r="A8" s="10" t="s">
        <v>68</v>
      </c>
      <c r="B8" s="11" t="s">
        <v>70</v>
      </c>
      <c r="C8" s="51">
        <f>PROTEIN!B19</f>
        <v>7.3191800000000065</v>
      </c>
      <c r="D8" s="51">
        <f>PROTEIN!I19</f>
        <v>7.3191800000000065</v>
      </c>
      <c r="E8" s="51">
        <f>PROTEIN!O19</f>
        <v>10.978770000000008</v>
      </c>
      <c r="F8" s="51">
        <f t="shared" si="0"/>
        <v>25.617130000000021</v>
      </c>
      <c r="G8" s="51">
        <f t="shared" si="1"/>
        <v>8.5390433333333409</v>
      </c>
      <c r="H8" s="46"/>
      <c r="I8" s="59" t="s">
        <v>41</v>
      </c>
      <c r="J8" s="49">
        <f>((E19*E19)+(E20*E20)+(E21*E21))/(3*3)</f>
        <v>2144.5829139265156</v>
      </c>
      <c r="K8" s="60">
        <f>J8-J3</f>
        <v>0.24801109200097926</v>
      </c>
      <c r="L8" s="2"/>
      <c r="M8" s="14" t="s">
        <v>76</v>
      </c>
      <c r="N8" s="8">
        <f>3-1</f>
        <v>2</v>
      </c>
      <c r="O8" s="15">
        <f>K8</f>
        <v>0.24801109200097926</v>
      </c>
      <c r="P8" s="15">
        <f>O8/N8</f>
        <v>0.12400554600048963</v>
      </c>
      <c r="Q8" s="61">
        <f>P8/P11</f>
        <v>1.3593882752713334E-2</v>
      </c>
      <c r="R8" s="8" t="s">
        <v>40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6.5" thickBot="1">
      <c r="A9" s="13"/>
      <c r="B9" s="11" t="s">
        <v>71</v>
      </c>
      <c r="C9" s="51">
        <f>PROTEIN!B20</f>
        <v>8.2340775000000015</v>
      </c>
      <c r="D9" s="51">
        <f>PROTEIN!I20</f>
        <v>7.3191800000000065</v>
      </c>
      <c r="E9" s="51">
        <f>PROTEIN!O20</f>
        <v>7.3191800000000065</v>
      </c>
      <c r="F9" s="51">
        <f t="shared" si="0"/>
        <v>22.872437500000014</v>
      </c>
      <c r="G9" s="51">
        <f t="shared" si="1"/>
        <v>7.6241458333333378</v>
      </c>
      <c r="H9" s="46"/>
      <c r="I9" s="59" t="s">
        <v>42</v>
      </c>
      <c r="J9" s="49">
        <f>((B22*B22)+(C22*C22)+(D22*D22))/(3*3)</f>
        <v>2158.1615212136171</v>
      </c>
      <c r="K9" s="60">
        <f>J9-J3</f>
        <v>13.826618379102456</v>
      </c>
      <c r="L9" s="2"/>
      <c r="M9" s="14" t="s">
        <v>77</v>
      </c>
      <c r="N9" s="8">
        <f>3-1</f>
        <v>2</v>
      </c>
      <c r="O9" s="15">
        <f>K9</f>
        <v>13.826618379102456</v>
      </c>
      <c r="P9" s="15">
        <f>O9/N9</f>
        <v>6.913309189551228</v>
      </c>
      <c r="Q9" s="61">
        <f>P9/P11</f>
        <v>0.7578589634663917</v>
      </c>
      <c r="R9" s="8" t="s">
        <v>40</v>
      </c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6.5" thickBot="1">
      <c r="A10" s="13"/>
      <c r="B10" s="11" t="s">
        <v>72</v>
      </c>
      <c r="C10" s="51">
        <f>PROTEIN!B21</f>
        <v>11.893667500000005</v>
      </c>
      <c r="D10" s="51">
        <f>PROTEIN!I21</f>
        <v>7.3191800000000065</v>
      </c>
      <c r="E10" s="51">
        <f>PROTEIN!O21</f>
        <v>11.893667500000005</v>
      </c>
      <c r="F10" s="51">
        <f t="shared" si="0"/>
        <v>31.106515000000016</v>
      </c>
      <c r="G10" s="51">
        <f t="shared" si="1"/>
        <v>10.368838333333338</v>
      </c>
      <c r="H10" s="46"/>
      <c r="I10" s="59" t="s">
        <v>43</v>
      </c>
      <c r="J10" s="49">
        <f>((B19*B19)+(B20*B20)+(B21*B21)+(C19*C19)+(C20*C20)+(C21*C21)+(D19*D19)+(D20*D20)+(D21*D21))/3</f>
        <v>2170.9960952247129</v>
      </c>
      <c r="K10" s="60">
        <f>J10-J3</f>
        <v>26.661192390198266</v>
      </c>
      <c r="L10" s="2"/>
      <c r="M10" s="14" t="s">
        <v>44</v>
      </c>
      <c r="N10" s="8">
        <f>(3-1)*(3-1)</f>
        <v>4</v>
      </c>
      <c r="O10" s="15">
        <f>K10</f>
        <v>26.661192390198266</v>
      </c>
      <c r="P10" s="15">
        <f>O10/N10</f>
        <v>6.6652980975495666</v>
      </c>
      <c r="Q10" s="61">
        <f>P10/P11</f>
        <v>0.73067119796089031</v>
      </c>
      <c r="R10" s="8" t="s">
        <v>45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6.5" thickBot="1">
      <c r="A11" s="10" t="s">
        <v>69</v>
      </c>
      <c r="B11" s="11" t="s">
        <v>70</v>
      </c>
      <c r="C11" s="51">
        <f>PROTEIN!B22</f>
        <v>10.063872500000013</v>
      </c>
      <c r="D11" s="51">
        <f>PROTEIN!I22</f>
        <v>6.4042825000000088</v>
      </c>
      <c r="E11" s="51">
        <f>PROTEIN!O22</f>
        <v>10.063872500000013</v>
      </c>
      <c r="F11" s="51">
        <f t="shared" si="0"/>
        <v>26.532027500000034</v>
      </c>
      <c r="G11" s="51">
        <f t="shared" si="1"/>
        <v>8.8440091666666785</v>
      </c>
      <c r="H11" s="46"/>
      <c r="I11" s="59" t="s">
        <v>46</v>
      </c>
      <c r="J11" s="60">
        <f>K10-K8-K9</f>
        <v>12.586562919094831</v>
      </c>
      <c r="K11" s="49"/>
      <c r="L11" s="2"/>
      <c r="M11" s="14" t="s">
        <v>47</v>
      </c>
      <c r="N11" s="8">
        <f>(3-1)*(3*3-1)</f>
        <v>16</v>
      </c>
      <c r="O11" s="15">
        <f>J12</f>
        <v>145.95452764309084</v>
      </c>
      <c r="P11" s="15">
        <f>O11/N11</f>
        <v>9.1221579776931776</v>
      </c>
      <c r="Q11" s="16"/>
      <c r="R11" s="1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6.5" thickBot="1">
      <c r="A12" s="13"/>
      <c r="B12" s="11" t="s">
        <v>71</v>
      </c>
      <c r="C12" s="51">
        <f>PROTEIN!B23</f>
        <v>10.978770000000008</v>
      </c>
      <c r="D12" s="51">
        <f>PROTEIN!I23</f>
        <v>8.2340775000000015</v>
      </c>
      <c r="E12" s="51">
        <f>PROTEIN!O23</f>
        <v>9.1489750000000001</v>
      </c>
      <c r="F12" s="51">
        <f t="shared" si="0"/>
        <v>28.361822500000009</v>
      </c>
      <c r="G12" s="51">
        <f t="shared" si="1"/>
        <v>9.4539408333333359</v>
      </c>
      <c r="H12" s="46"/>
      <c r="I12" s="59" t="s">
        <v>48</v>
      </c>
      <c r="J12" s="60">
        <f>J5-J7-K10</f>
        <v>145.95452764309084</v>
      </c>
      <c r="K12" s="49"/>
      <c r="L12" s="2"/>
      <c r="M12" s="14" t="s">
        <v>18</v>
      </c>
      <c r="N12" s="8">
        <f>(3*3*3)-1</f>
        <v>26</v>
      </c>
      <c r="O12" s="15">
        <f>J5</f>
        <v>180.11805556634408</v>
      </c>
      <c r="P12" s="48"/>
      <c r="Q12" s="24"/>
      <c r="R12" s="19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6.5" thickBot="1">
      <c r="A13" s="13"/>
      <c r="B13" s="11" t="s">
        <v>72</v>
      </c>
      <c r="C13" s="51">
        <f>PROTEIN!B24</f>
        <v>12.808565000000003</v>
      </c>
      <c r="D13" s="51">
        <f>PROTEIN!I24</f>
        <v>5.4893850000000128</v>
      </c>
      <c r="E13" s="51">
        <f>PROTEIN!O24</f>
        <v>8.2340775000000015</v>
      </c>
      <c r="F13" s="51">
        <f t="shared" si="0"/>
        <v>26.532027500000016</v>
      </c>
      <c r="G13" s="51">
        <f t="shared" si="1"/>
        <v>8.8440091666666714</v>
      </c>
      <c r="H13" s="46"/>
      <c r="I13" s="47"/>
      <c r="J13" s="47"/>
      <c r="K13" s="47"/>
      <c r="L13" s="2"/>
      <c r="M13" s="2"/>
      <c r="N13" s="2"/>
      <c r="O13" s="2"/>
      <c r="P13" s="2"/>
      <c r="Q13" s="2"/>
      <c r="R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6.5" thickBot="1">
      <c r="A14" s="30" t="s">
        <v>50</v>
      </c>
      <c r="B14" s="20"/>
      <c r="C14" s="51">
        <f>SUM(C5:C13)</f>
        <v>76.851390000000066</v>
      </c>
      <c r="D14" s="51">
        <f>SUM(D5:D13)</f>
        <v>76.851390000000038</v>
      </c>
      <c r="E14" s="51">
        <f>SUM(E5:E13)</f>
        <v>86.915262500000026</v>
      </c>
      <c r="F14" s="51">
        <f>SUM(F5:F13)</f>
        <v>240.61804250000017</v>
      </c>
      <c r="G14" s="52"/>
      <c r="H14" s="46"/>
      <c r="I14" s="5"/>
      <c r="J14" s="5"/>
      <c r="K14" s="5"/>
      <c r="L14" s="2"/>
      <c r="M14" s="2"/>
      <c r="N14" s="2"/>
      <c r="O14" s="2"/>
      <c r="P14" s="2"/>
      <c r="Q14" s="2"/>
      <c r="R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6.5" thickBot="1">
      <c r="A15" s="30" t="s">
        <v>19</v>
      </c>
      <c r="B15" s="20"/>
      <c r="C15" s="51">
        <f>AVERAGE(C5:C13)</f>
        <v>8.5390433333333409</v>
      </c>
      <c r="D15" s="51">
        <f>AVERAGE(D5:D13)</f>
        <v>8.5390433333333373</v>
      </c>
      <c r="E15" s="51">
        <f>AVERAGE(E5:E13)</f>
        <v>9.6572513888888913</v>
      </c>
      <c r="F15" s="53"/>
      <c r="G15" s="50"/>
      <c r="H15" s="46"/>
      <c r="I15" s="5"/>
      <c r="J15" s="5"/>
      <c r="K15" s="5"/>
      <c r="L15" s="2"/>
      <c r="M15" s="2"/>
      <c r="N15" s="2"/>
      <c r="O15" s="2"/>
      <c r="P15" s="2"/>
      <c r="Q15" s="2"/>
      <c r="R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5.75">
      <c r="A16" s="2"/>
      <c r="B16" s="2"/>
      <c r="C16" s="2"/>
      <c r="D16" s="2"/>
      <c r="E16" s="2"/>
      <c r="F16" s="2"/>
      <c r="G16" s="2"/>
      <c r="H16" s="46"/>
      <c r="I16" s="58" t="s">
        <v>52</v>
      </c>
      <c r="J16" s="58" t="s">
        <v>54</v>
      </c>
      <c r="K16" s="5"/>
      <c r="L16" s="2"/>
      <c r="M16" s="2"/>
      <c r="N16" s="2"/>
      <c r="O16" s="2"/>
      <c r="P16" s="2"/>
      <c r="Q16" s="2"/>
      <c r="R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5.75">
      <c r="A17" s="73" t="s">
        <v>56</v>
      </c>
      <c r="B17" s="75" t="s">
        <v>57</v>
      </c>
      <c r="C17" s="75"/>
      <c r="D17" s="34"/>
      <c r="E17" s="34" t="s">
        <v>58</v>
      </c>
      <c r="F17" s="34" t="s">
        <v>59</v>
      </c>
      <c r="G17" s="2"/>
      <c r="H17" s="46"/>
      <c r="I17" s="49">
        <f>AVERAGE(G5:G7)</f>
        <v>8.8440091666666714</v>
      </c>
      <c r="J17" s="49">
        <f>AVERAGE(G5,G8,G11)</f>
        <v>8.7423538888888981</v>
      </c>
      <c r="K17" s="5"/>
      <c r="L17" s="2"/>
      <c r="M17" s="2"/>
      <c r="N17" s="2"/>
      <c r="O17" s="2"/>
      <c r="P17" s="2"/>
      <c r="Q17" s="2"/>
      <c r="R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5.75">
      <c r="A18" s="74"/>
      <c r="B18" s="32" t="s">
        <v>51</v>
      </c>
      <c r="C18" s="32" t="s">
        <v>53</v>
      </c>
      <c r="D18" s="34" t="s">
        <v>55</v>
      </c>
      <c r="E18" s="34"/>
      <c r="F18" s="34"/>
      <c r="G18" s="2"/>
      <c r="H18" s="46"/>
      <c r="I18" s="49">
        <f>AVERAGE(G8:G10)</f>
        <v>8.8440091666666731</v>
      </c>
      <c r="J18" s="49">
        <f>AVERAGE(G6,G9,G12)</f>
        <v>8.1324222222222264</v>
      </c>
      <c r="K18" s="5"/>
      <c r="L18" s="2"/>
      <c r="M18" s="2"/>
      <c r="N18" s="2"/>
      <c r="O18" s="2"/>
      <c r="P18" s="2"/>
      <c r="Q18" s="2"/>
      <c r="R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5.75">
      <c r="A19" s="13" t="s">
        <v>60</v>
      </c>
      <c r="B19" s="54">
        <f>F5</f>
        <v>26.532027500000016</v>
      </c>
      <c r="C19" s="54">
        <f>F6</f>
        <v>21.957540000000019</v>
      </c>
      <c r="D19" s="55">
        <f>F7</f>
        <v>31.106515000000002</v>
      </c>
      <c r="E19" s="55">
        <f>SUM(B19:D19)</f>
        <v>79.596082500000037</v>
      </c>
      <c r="F19" s="55">
        <f>AVERAGE(B19:D19)</f>
        <v>26.532027500000012</v>
      </c>
      <c r="G19" s="2"/>
      <c r="H19" s="46"/>
      <c r="I19" s="49">
        <f>AVERAGE(G11:G13)</f>
        <v>9.0473197222222286</v>
      </c>
      <c r="J19" s="49">
        <f>AVERAGE(G7,G10,G13)</f>
        <v>9.8605619444444486</v>
      </c>
      <c r="K19" s="5"/>
      <c r="L19" s="2"/>
      <c r="M19" s="2"/>
      <c r="N19" s="2"/>
      <c r="O19" s="2"/>
      <c r="P19" s="2"/>
      <c r="Q19" s="2"/>
      <c r="R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5.75">
      <c r="A20" s="13" t="s">
        <v>61</v>
      </c>
      <c r="B20" s="54">
        <f>F8</f>
        <v>25.617130000000021</v>
      </c>
      <c r="C20" s="54">
        <f>F9</f>
        <v>22.872437500000014</v>
      </c>
      <c r="D20" s="55">
        <f>F10</f>
        <v>31.106515000000016</v>
      </c>
      <c r="E20" s="55">
        <f>SUM(B20:D20)</f>
        <v>79.596082500000051</v>
      </c>
      <c r="F20" s="55">
        <f>AVERAGE(B20:D20)</f>
        <v>26.532027500000016</v>
      </c>
      <c r="G20" s="2"/>
      <c r="H20" s="2"/>
      <c r="I20" s="41"/>
      <c r="J20" s="4"/>
      <c r="K20" s="4"/>
      <c r="L20" s="2"/>
      <c r="M20" s="2"/>
      <c r="N20" s="2"/>
      <c r="O20" s="2"/>
      <c r="P20" s="2"/>
      <c r="Q20" s="2"/>
      <c r="R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.75">
      <c r="A21" s="13" t="s">
        <v>62</v>
      </c>
      <c r="B21" s="54">
        <f>F11</f>
        <v>26.532027500000034</v>
      </c>
      <c r="C21" s="54">
        <f>F12</f>
        <v>28.361822500000009</v>
      </c>
      <c r="D21" s="55">
        <f>F13</f>
        <v>26.532027500000016</v>
      </c>
      <c r="E21" s="55">
        <f>SUM(B21:D21)</f>
        <v>81.425877500000055</v>
      </c>
      <c r="F21" s="55">
        <f>AVERAGE(B21:D21)</f>
        <v>27.141959166666684</v>
      </c>
      <c r="G21" s="2"/>
      <c r="H21" s="2"/>
      <c r="I21" s="41"/>
      <c r="J21" s="4"/>
      <c r="K21" s="4"/>
      <c r="L21" s="2"/>
      <c r="M21" s="2"/>
      <c r="N21" s="2"/>
      <c r="O21" s="2"/>
      <c r="P21" s="2"/>
      <c r="Q21" s="2"/>
      <c r="R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.75">
      <c r="A22" s="31" t="s">
        <v>63</v>
      </c>
      <c r="B22" s="54">
        <f>SUM(B19:B21)</f>
        <v>78.68118500000007</v>
      </c>
      <c r="C22" s="54">
        <f>SUM(C19:C21)</f>
        <v>73.191800000000043</v>
      </c>
      <c r="D22" s="56">
        <f>SUM(D19:D21)</f>
        <v>88.74505750000003</v>
      </c>
      <c r="E22" s="56">
        <f>SUM(E19:E21)</f>
        <v>240.61804250000017</v>
      </c>
      <c r="F22" s="56">
        <f>SUM(F19:F21)</f>
        <v>80.206014166666705</v>
      </c>
      <c r="G22" s="2"/>
      <c r="H22" s="2"/>
      <c r="I22" s="4"/>
      <c r="J22" s="4"/>
      <c r="K22" s="4"/>
      <c r="L22" s="2"/>
      <c r="M22" s="2"/>
      <c r="N22" s="2"/>
      <c r="O22" s="2"/>
      <c r="P22" s="2"/>
      <c r="Q22" s="2"/>
      <c r="R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.75">
      <c r="A23" s="31" t="s">
        <v>19</v>
      </c>
      <c r="B23" s="49">
        <f>AVERAGE(B19:B21)</f>
        <v>26.227061666666689</v>
      </c>
      <c r="C23" s="49">
        <f>AVERAGE(C19:C21)</f>
        <v>24.397266666666681</v>
      </c>
      <c r="D23" s="55">
        <f>AVERAGE(D19:D21)</f>
        <v>29.581685833333342</v>
      </c>
      <c r="E23" s="55">
        <f>AVERAGE(E19:E21)</f>
        <v>80.206014166666719</v>
      </c>
      <c r="F23" s="55">
        <f>AVERAGE(F19:F21)</f>
        <v>26.73533805555557</v>
      </c>
      <c r="G23" s="2"/>
      <c r="H23" s="2"/>
      <c r="I23" s="4"/>
      <c r="J23" s="4"/>
      <c r="K23" s="4"/>
      <c r="L23" s="2"/>
      <c r="M23" s="2"/>
      <c r="N23" s="2"/>
      <c r="O23" s="2"/>
      <c r="P23" s="2"/>
      <c r="Q23" s="2"/>
      <c r="R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5.7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6.5" thickBot="1">
      <c r="A26" s="43" t="s">
        <v>64</v>
      </c>
      <c r="B26" s="1"/>
      <c r="C26" s="2"/>
      <c r="D26" s="2"/>
      <c r="E26" s="2"/>
      <c r="F26" s="2"/>
      <c r="G26" s="2"/>
      <c r="H26" s="46"/>
      <c r="I26" s="46"/>
      <c r="J26" s="46"/>
      <c r="K26" s="46"/>
      <c r="L26" s="2"/>
      <c r="M26" s="2"/>
      <c r="N26" s="2"/>
      <c r="O26" s="2"/>
      <c r="P26" s="2"/>
      <c r="Q26" s="2"/>
      <c r="R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6.5" thickBot="1">
      <c r="A27" s="68" t="s">
        <v>65</v>
      </c>
      <c r="B27" s="68" t="s">
        <v>73</v>
      </c>
      <c r="C27" s="69" t="s">
        <v>17</v>
      </c>
      <c r="D27" s="69"/>
      <c r="E27" s="69"/>
      <c r="F27" s="68" t="s">
        <v>18</v>
      </c>
      <c r="G27" s="68" t="s">
        <v>19</v>
      </c>
      <c r="H27" s="46"/>
      <c r="I27" s="59" t="s">
        <v>20</v>
      </c>
      <c r="J27" s="60">
        <f>(F38*F38)/(3*3*3)</f>
        <v>249.21778367521605</v>
      </c>
      <c r="K27" s="49"/>
      <c r="L27" s="2"/>
      <c r="M27" s="2"/>
      <c r="N27" s="2"/>
      <c r="O27" s="2"/>
      <c r="P27" s="2"/>
      <c r="Q27" s="2"/>
      <c r="R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6.5" thickBot="1">
      <c r="A28" s="68"/>
      <c r="B28" s="68"/>
      <c r="C28" s="29">
        <v>1</v>
      </c>
      <c r="D28" s="29">
        <v>2</v>
      </c>
      <c r="E28" s="29">
        <v>3</v>
      </c>
      <c r="F28" s="68"/>
      <c r="G28" s="68"/>
      <c r="H28" s="46"/>
      <c r="I28" s="59" t="s">
        <v>27</v>
      </c>
      <c r="J28" s="49">
        <f>((C29*C29)+(C30*C30)+(C31*C31)+(D29*D29)+(D30*D30)+(D31*D31)+(E29*E29)+(E30*E30)+(E31*E31)+(C32*C32)+(C33*C33)+(C34*C34)+(C35*C35)+(C36*C36)+(C37*C37)+(D32*D32)+(D33*D33)+(D34*D34)+(D35*D35)+(D36*D36)+(D37*D37)+(E32*E32)+(E33*E33)+(E34*E34)+(E35*E35)+(E36*E36)+(E37*E37))</f>
        <v>254.11804250000017</v>
      </c>
      <c r="K28" s="49"/>
      <c r="L28" s="2"/>
      <c r="M28" s="70" t="s">
        <v>75</v>
      </c>
      <c r="N28" s="70"/>
      <c r="O28" s="70"/>
      <c r="P28" s="70"/>
      <c r="Q28" s="70"/>
      <c r="R28" s="70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6.5" thickBot="1">
      <c r="A29" s="10" t="s">
        <v>67</v>
      </c>
      <c r="B29" s="11" t="s">
        <v>70</v>
      </c>
      <c r="C29" s="51">
        <f t="shared" ref="C29:E37" si="2">SQRT(C5+0.5)</f>
        <v>2.6276001408129068</v>
      </c>
      <c r="D29" s="51">
        <f t="shared" si="2"/>
        <v>3.5204641029273405</v>
      </c>
      <c r="E29" s="51">
        <f t="shared" si="2"/>
        <v>2.9553472723184329</v>
      </c>
      <c r="F29" s="51">
        <f t="shared" ref="F29:F37" si="3">SUM(C29:E29)</f>
        <v>9.1034115160586797</v>
      </c>
      <c r="G29" s="51">
        <f t="shared" ref="G29:G37" si="4">AVERAGE(C29:E29)</f>
        <v>3.0344705053528931</v>
      </c>
      <c r="H29" s="46"/>
      <c r="I29" s="59"/>
      <c r="J29" s="60">
        <f>J28-J27</f>
        <v>4.9002588247841175</v>
      </c>
      <c r="K29" s="49"/>
      <c r="L29" s="2"/>
      <c r="M29" s="71" t="s">
        <v>28</v>
      </c>
      <c r="N29" s="37" t="s">
        <v>29</v>
      </c>
      <c r="O29" s="37" t="s">
        <v>30</v>
      </c>
      <c r="P29" s="37" t="s">
        <v>31</v>
      </c>
      <c r="Q29" s="38" t="s">
        <v>32</v>
      </c>
      <c r="R29" s="38" t="s">
        <v>33</v>
      </c>
      <c r="S29" s="2"/>
      <c r="T29" s="76"/>
      <c r="U29" s="76"/>
      <c r="V29" s="76"/>
      <c r="W29" s="76"/>
      <c r="X29" s="76"/>
      <c r="Y29" s="76"/>
      <c r="Z29" s="76"/>
      <c r="AA29" s="76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6.5" thickBot="1">
      <c r="A30" s="13"/>
      <c r="B30" s="11" t="s">
        <v>71</v>
      </c>
      <c r="C30" s="51">
        <f t="shared" si="2"/>
        <v>2.4473220057851015</v>
      </c>
      <c r="D30" s="51">
        <f t="shared" si="2"/>
        <v>3.1062799294332764</v>
      </c>
      <c r="E30" s="51">
        <f t="shared" si="2"/>
        <v>2.7962796712775364</v>
      </c>
      <c r="F30" s="51">
        <f t="shared" si="3"/>
        <v>8.3498816064959147</v>
      </c>
      <c r="G30" s="51">
        <f t="shared" si="4"/>
        <v>2.7832938688319717</v>
      </c>
      <c r="H30" s="46"/>
      <c r="I30" s="59" t="s">
        <v>35</v>
      </c>
      <c r="J30" s="49">
        <f>((C38*C38)+(D38*D38)+(E38*E38))/9</f>
        <v>249.45750119848586</v>
      </c>
      <c r="K30" s="49"/>
      <c r="L30" s="2"/>
      <c r="M30" s="72"/>
      <c r="N30" s="39" t="s">
        <v>36</v>
      </c>
      <c r="O30" s="39" t="s">
        <v>37</v>
      </c>
      <c r="P30" s="39" t="s">
        <v>38</v>
      </c>
      <c r="Q30" s="40"/>
      <c r="R30" s="40"/>
      <c r="S30" s="2"/>
      <c r="T30" s="77"/>
      <c r="U30" s="78"/>
      <c r="V30" s="78"/>
      <c r="W30" s="78"/>
      <c r="X30" s="79"/>
      <c r="Y30" s="79"/>
      <c r="Z30" s="79"/>
      <c r="AA30" s="78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6.5" thickBot="1">
      <c r="A31" s="13"/>
      <c r="B31" s="11" t="s">
        <v>72</v>
      </c>
      <c r="C31" s="51">
        <f t="shared" si="2"/>
        <v>2.0395072934412379</v>
      </c>
      <c r="D31" s="51">
        <f t="shared" si="2"/>
        <v>3.7714006018984509</v>
      </c>
      <c r="E31" s="51">
        <f t="shared" si="2"/>
        <v>3.7714006018984509</v>
      </c>
      <c r="F31" s="51">
        <f t="shared" si="3"/>
        <v>9.5823084972381398</v>
      </c>
      <c r="G31" s="51">
        <f t="shared" si="4"/>
        <v>3.1941028324127134</v>
      </c>
      <c r="H31" s="46"/>
      <c r="I31" s="59"/>
      <c r="J31" s="60">
        <f>J30-J27</f>
        <v>0.23971752326980322</v>
      </c>
      <c r="K31" s="49"/>
      <c r="L31" s="2"/>
      <c r="M31" s="14" t="s">
        <v>39</v>
      </c>
      <c r="N31" s="8">
        <f>3-1</f>
        <v>2</v>
      </c>
      <c r="O31" s="15">
        <f>J31</f>
        <v>0.23971752326980322</v>
      </c>
      <c r="P31" s="15">
        <f>O31/N31</f>
        <v>0.11985876163490161</v>
      </c>
      <c r="Q31" s="15">
        <f>P31/P35</f>
        <v>0.47156885475573529</v>
      </c>
      <c r="R31" s="8" t="s">
        <v>40</v>
      </c>
      <c r="S31" s="2"/>
      <c r="T31" s="77"/>
      <c r="U31" s="78"/>
      <c r="V31" s="78"/>
      <c r="W31" s="78"/>
      <c r="X31" s="19"/>
      <c r="Y31" s="19"/>
      <c r="Z31" s="19"/>
      <c r="AA31" s="78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6.5" thickBot="1">
      <c r="A32" s="10" t="s">
        <v>68</v>
      </c>
      <c r="B32" s="11" t="s">
        <v>70</v>
      </c>
      <c r="C32" s="51">
        <f t="shared" si="2"/>
        <v>2.7962796712775364</v>
      </c>
      <c r="D32" s="51">
        <f t="shared" si="2"/>
        <v>2.7962796712775364</v>
      </c>
      <c r="E32" s="51">
        <f t="shared" si="2"/>
        <v>3.3880333528464575</v>
      </c>
      <c r="F32" s="51">
        <f t="shared" si="3"/>
        <v>8.9805926954015298</v>
      </c>
      <c r="G32" s="51">
        <f t="shared" si="4"/>
        <v>2.9935308984671765</v>
      </c>
      <c r="H32" s="46"/>
      <c r="I32" s="59" t="s">
        <v>41</v>
      </c>
      <c r="J32" s="49">
        <f>((E43*E43)+(E44*E44)+(E45*E45))/(3*3)</f>
        <v>249.23739332196698</v>
      </c>
      <c r="K32" s="60">
        <f>J32-J27</f>
        <v>1.9609646750922138E-2</v>
      </c>
      <c r="L32" s="2"/>
      <c r="M32" s="14" t="s">
        <v>76</v>
      </c>
      <c r="N32" s="8">
        <f>3-1</f>
        <v>2</v>
      </c>
      <c r="O32" s="15">
        <f>K32</f>
        <v>1.9609646750922138E-2</v>
      </c>
      <c r="P32" s="15">
        <f>O32/N32</f>
        <v>9.8048233754610692E-3</v>
      </c>
      <c r="Q32" s="61">
        <f>P32/P35</f>
        <v>3.857581429326299E-2</v>
      </c>
      <c r="R32" s="8" t="s">
        <v>40</v>
      </c>
      <c r="S32" s="2"/>
      <c r="T32" s="19"/>
      <c r="U32" s="19"/>
      <c r="V32" s="19"/>
      <c r="W32" s="18"/>
      <c r="X32" s="18"/>
      <c r="Y32" s="18"/>
      <c r="Z32" s="18"/>
      <c r="AA32" s="18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6.5" thickBot="1">
      <c r="A33" s="13"/>
      <c r="B33" s="11" t="s">
        <v>71</v>
      </c>
      <c r="C33" s="51">
        <f t="shared" si="2"/>
        <v>2.9553472723184329</v>
      </c>
      <c r="D33" s="51">
        <f t="shared" si="2"/>
        <v>2.7962796712775364</v>
      </c>
      <c r="E33" s="51">
        <f t="shared" si="2"/>
        <v>2.7962796712775364</v>
      </c>
      <c r="F33" s="51">
        <f t="shared" si="3"/>
        <v>8.5479066148735061</v>
      </c>
      <c r="G33" s="51">
        <f t="shared" si="4"/>
        <v>2.8493022049578354</v>
      </c>
      <c r="H33" s="46"/>
      <c r="I33" s="59" t="s">
        <v>42</v>
      </c>
      <c r="J33" s="49">
        <f>((B46*B46)+(C46*C46)+(D46*D46))/(3*3)</f>
        <v>249.47100898767667</v>
      </c>
      <c r="K33" s="60">
        <f>J33-J27</f>
        <v>0.2532253124606143</v>
      </c>
      <c r="L33" s="2"/>
      <c r="M33" s="14" t="s">
        <v>77</v>
      </c>
      <c r="N33" s="8">
        <f>3-1</f>
        <v>2</v>
      </c>
      <c r="O33" s="15">
        <f>K33</f>
        <v>0.2532253124606143</v>
      </c>
      <c r="P33" s="15">
        <f>O33/N33</f>
        <v>0.12661265623030715</v>
      </c>
      <c r="Q33" s="61">
        <f>P33/P35</f>
        <v>0.49814118285301578</v>
      </c>
      <c r="R33" s="8" t="s">
        <v>40</v>
      </c>
      <c r="S33" s="2"/>
      <c r="T33" s="18"/>
      <c r="U33" s="24"/>
      <c r="V33" s="19"/>
      <c r="W33" s="18"/>
      <c r="X33" s="25"/>
      <c r="Y33" s="18"/>
      <c r="Z33" s="18"/>
      <c r="AA33" s="18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6.5" thickBot="1">
      <c r="A34" s="13"/>
      <c r="B34" s="11" t="s">
        <v>72</v>
      </c>
      <c r="C34" s="51">
        <f t="shared" si="2"/>
        <v>3.5204641029273405</v>
      </c>
      <c r="D34" s="51">
        <f t="shared" si="2"/>
        <v>2.7962796712775364</v>
      </c>
      <c r="E34" s="51">
        <f t="shared" si="2"/>
        <v>3.5204641029273405</v>
      </c>
      <c r="F34" s="51">
        <f t="shared" si="3"/>
        <v>9.8372078771322169</v>
      </c>
      <c r="G34" s="51">
        <f t="shared" si="4"/>
        <v>3.2790692923774056</v>
      </c>
      <c r="H34" s="46"/>
      <c r="I34" s="59" t="s">
        <v>43</v>
      </c>
      <c r="J34" s="49">
        <f>((B43*B43)+(B44*B44)+(B45*B45)+(C43*C43)+(C44*C44)+(C45*C45)+(D43*D43)+(D44*D44)+(D45*D45))/3</f>
        <v>249.81160138627658</v>
      </c>
      <c r="K34" s="60">
        <f>J34-J27</f>
        <v>0.59381771106052383</v>
      </c>
      <c r="L34" s="2"/>
      <c r="M34" s="14" t="s">
        <v>44</v>
      </c>
      <c r="N34" s="8">
        <f>(3-1)*(3-1)</f>
        <v>4</v>
      </c>
      <c r="O34" s="15">
        <f>K34</f>
        <v>0.59381771106052383</v>
      </c>
      <c r="P34" s="15">
        <f>O34/N34</f>
        <v>0.14845442776513096</v>
      </c>
      <c r="Q34" s="61">
        <f>P34/P35</f>
        <v>0.58407481880937173</v>
      </c>
      <c r="R34" s="8" t="s">
        <v>45</v>
      </c>
      <c r="S34" s="2"/>
      <c r="T34" s="18"/>
      <c r="U34" s="24"/>
      <c r="V34" s="19"/>
      <c r="W34" s="18"/>
      <c r="X34" s="25"/>
      <c r="Y34" s="25"/>
      <c r="Z34" s="18"/>
      <c r="AA34" s="18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6.5" thickBot="1">
      <c r="A35" s="10" t="s">
        <v>69</v>
      </c>
      <c r="B35" s="11" t="s">
        <v>70</v>
      </c>
      <c r="C35" s="51">
        <f t="shared" si="2"/>
        <v>3.2502111469872252</v>
      </c>
      <c r="D35" s="51">
        <f t="shared" si="2"/>
        <v>2.6276001408129068</v>
      </c>
      <c r="E35" s="51">
        <f t="shared" si="2"/>
        <v>3.2502111469872252</v>
      </c>
      <c r="F35" s="51">
        <f t="shared" si="3"/>
        <v>9.1280224347873578</v>
      </c>
      <c r="G35" s="51">
        <f t="shared" si="4"/>
        <v>3.0426741449291193</v>
      </c>
      <c r="H35" s="46"/>
      <c r="I35" s="59" t="s">
        <v>46</v>
      </c>
      <c r="J35" s="60">
        <f>K34-K32-K33</f>
        <v>0.32098275184898739</v>
      </c>
      <c r="K35" s="49"/>
      <c r="L35" s="2"/>
      <c r="M35" s="14" t="s">
        <v>47</v>
      </c>
      <c r="N35" s="8">
        <f>(3-1)*(3*3-1)</f>
        <v>16</v>
      </c>
      <c r="O35" s="15">
        <f>J36</f>
        <v>4.0667235904537904</v>
      </c>
      <c r="P35" s="15">
        <f>O35/N35</f>
        <v>0.2541702244033619</v>
      </c>
      <c r="Q35" s="16"/>
      <c r="R35" s="17"/>
      <c r="S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6.5" thickBot="1">
      <c r="A36" s="13"/>
      <c r="B36" s="11" t="s">
        <v>71</v>
      </c>
      <c r="C36" s="51">
        <f t="shared" si="2"/>
        <v>3.3880333528464575</v>
      </c>
      <c r="D36" s="51">
        <f t="shared" si="2"/>
        <v>2.9553472723184329</v>
      </c>
      <c r="E36" s="51">
        <f t="shared" si="2"/>
        <v>3.1062799294332764</v>
      </c>
      <c r="F36" s="51">
        <f t="shared" si="3"/>
        <v>9.4496605545981662</v>
      </c>
      <c r="G36" s="51">
        <f t="shared" si="4"/>
        <v>3.1498868515327221</v>
      </c>
      <c r="H36" s="46"/>
      <c r="I36" s="59" t="s">
        <v>48</v>
      </c>
      <c r="J36" s="60">
        <f>J29-J31-K34</f>
        <v>4.0667235904537904</v>
      </c>
      <c r="K36" s="49"/>
      <c r="L36" s="2"/>
      <c r="M36" s="14" t="s">
        <v>18</v>
      </c>
      <c r="N36" s="8">
        <f>(3*3*3)-1</f>
        <v>26</v>
      </c>
      <c r="O36" s="15">
        <f>J29</f>
        <v>4.9002588247841175</v>
      </c>
      <c r="P36" s="48"/>
      <c r="Q36" s="24"/>
      <c r="R36" s="19"/>
      <c r="S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6.5" thickBot="1">
      <c r="A37" s="13"/>
      <c r="B37" s="11" t="s">
        <v>72</v>
      </c>
      <c r="C37" s="51">
        <f t="shared" si="2"/>
        <v>3.6480905964627581</v>
      </c>
      <c r="D37" s="51">
        <f t="shared" si="2"/>
        <v>2.4473220057851015</v>
      </c>
      <c r="E37" s="51">
        <f t="shared" si="2"/>
        <v>2.9553472723184329</v>
      </c>
      <c r="F37" s="51">
        <f t="shared" si="3"/>
        <v>9.0507598745662925</v>
      </c>
      <c r="G37" s="51">
        <f t="shared" si="4"/>
        <v>3.016919958188764</v>
      </c>
      <c r="H37" s="2"/>
      <c r="I37" s="42"/>
      <c r="J37" s="42"/>
      <c r="K37" s="42"/>
      <c r="L37" s="2"/>
      <c r="M37" s="2"/>
      <c r="N37" s="2"/>
      <c r="O37" s="2"/>
      <c r="P37" s="2"/>
      <c r="Q37" s="2"/>
      <c r="R37" s="2"/>
      <c r="S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6.5" thickBot="1">
      <c r="A38" s="35" t="s">
        <v>50</v>
      </c>
      <c r="B38" s="20"/>
      <c r="C38" s="51">
        <f>SUM(C29:C37)</f>
        <v>26.672855582858997</v>
      </c>
      <c r="D38" s="51">
        <f>SUM(D29:D37)</f>
        <v>26.817253067008117</v>
      </c>
      <c r="E38" s="51">
        <f>SUM(E29:E37)</f>
        <v>28.539643021284693</v>
      </c>
      <c r="F38" s="51">
        <f>SUM(F29:F37)</f>
        <v>82.029751671151814</v>
      </c>
      <c r="G38" s="5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6.5" thickBot="1">
      <c r="A39" s="35" t="s">
        <v>19</v>
      </c>
      <c r="B39" s="20"/>
      <c r="C39" s="51">
        <f>AVERAGE(C29:C37)</f>
        <v>2.9636506203176665</v>
      </c>
      <c r="D39" s="51">
        <f>AVERAGE(D29:D37)</f>
        <v>2.9796947852231241</v>
      </c>
      <c r="E39" s="51">
        <f>AVERAGE(E29:E37)</f>
        <v>3.1710714468094103</v>
      </c>
      <c r="F39" s="53"/>
      <c r="G39" s="50"/>
      <c r="H39" s="2"/>
      <c r="I39" s="28"/>
      <c r="J39" s="28"/>
      <c r="K39" s="2"/>
      <c r="L39" s="2"/>
      <c r="M39" s="2"/>
      <c r="N39" s="2"/>
      <c r="O39" s="2"/>
      <c r="P39" s="2"/>
      <c r="Q39" s="2"/>
      <c r="R39" s="2"/>
      <c r="S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5.75">
      <c r="A40" s="2"/>
      <c r="B40" s="2"/>
      <c r="C40" s="2"/>
      <c r="D40" s="2"/>
      <c r="E40" s="2"/>
      <c r="F40" s="2"/>
      <c r="G40" s="2"/>
      <c r="H40" s="2"/>
      <c r="I40" s="28"/>
      <c r="J40" s="2"/>
      <c r="K40" s="2"/>
      <c r="L40" s="2"/>
      <c r="M40" s="2"/>
      <c r="N40" s="2"/>
      <c r="O40" s="2"/>
      <c r="P40" s="2"/>
      <c r="Q40" s="2"/>
      <c r="R40" s="2"/>
      <c r="S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5.75">
      <c r="A41" s="73" t="s">
        <v>56</v>
      </c>
      <c r="B41" s="75" t="s">
        <v>57</v>
      </c>
      <c r="C41" s="75"/>
      <c r="D41" s="34"/>
      <c r="E41" s="34" t="s">
        <v>58</v>
      </c>
      <c r="F41" s="34" t="s">
        <v>59</v>
      </c>
      <c r="G41" s="46"/>
      <c r="H41" s="57" t="s">
        <v>52</v>
      </c>
      <c r="I41" s="57" t="s">
        <v>54</v>
      </c>
      <c r="J41" s="2"/>
      <c r="K41" s="2"/>
      <c r="L41" s="2"/>
      <c r="M41" s="2"/>
      <c r="N41" s="2"/>
      <c r="O41" s="2"/>
      <c r="P41" s="2"/>
      <c r="Q41" s="2"/>
      <c r="R41" s="2"/>
      <c r="S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5.75">
      <c r="A42" s="74"/>
      <c r="B42" s="32" t="s">
        <v>51</v>
      </c>
      <c r="C42" s="32" t="s">
        <v>53</v>
      </c>
      <c r="D42" s="34" t="s">
        <v>55</v>
      </c>
      <c r="E42" s="34"/>
      <c r="F42" s="34"/>
      <c r="G42" s="46"/>
      <c r="H42" s="54">
        <f>AVERAGE(G29:G31)</f>
        <v>3.0039557355325264</v>
      </c>
      <c r="I42" s="54">
        <f>AVERAGE(G29,G32,G35)</f>
        <v>3.02355851624973</v>
      </c>
      <c r="J42" s="2"/>
      <c r="K42" s="2"/>
      <c r="L42" s="2"/>
      <c r="M42" s="2"/>
      <c r="N42" s="2"/>
      <c r="O42" s="2"/>
      <c r="P42" s="2"/>
      <c r="Q42" s="2"/>
      <c r="R42" s="2"/>
      <c r="S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5.75">
      <c r="A43" s="13" t="s">
        <v>60</v>
      </c>
      <c r="B43" s="56">
        <f>F29</f>
        <v>9.1034115160586797</v>
      </c>
      <c r="C43" s="56">
        <f>F30</f>
        <v>8.3498816064959147</v>
      </c>
      <c r="D43" s="55">
        <f>F31</f>
        <v>9.5823084972381398</v>
      </c>
      <c r="E43" s="55">
        <f>SUM(B43:D43)</f>
        <v>27.035601619792736</v>
      </c>
      <c r="F43" s="55">
        <f>AVERAGE(B43:D43)</f>
        <v>9.0118672065975787</v>
      </c>
      <c r="G43" s="46"/>
      <c r="H43" s="54">
        <f>AVERAGE(G32:G34)</f>
        <v>3.040634131934139</v>
      </c>
      <c r="I43" s="54">
        <f>AVERAGE(G30,G33,G36)</f>
        <v>2.9274943084408434</v>
      </c>
      <c r="J43" s="2"/>
      <c r="K43" s="2"/>
      <c r="L43" s="2"/>
      <c r="M43" s="2"/>
      <c r="N43" s="2"/>
      <c r="O43" s="2"/>
      <c r="P43" s="2"/>
      <c r="Q43" s="2"/>
      <c r="R43" s="2"/>
      <c r="S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5.75">
      <c r="A44" s="13" t="s">
        <v>61</v>
      </c>
      <c r="B44" s="56">
        <f>F32</f>
        <v>8.9805926954015298</v>
      </c>
      <c r="C44" s="56">
        <f>F33</f>
        <v>8.5479066148735061</v>
      </c>
      <c r="D44" s="55">
        <f>F34</f>
        <v>9.8372078771322169</v>
      </c>
      <c r="E44" s="55">
        <f>SUM(B44:D44)</f>
        <v>27.365707187407253</v>
      </c>
      <c r="F44" s="55">
        <f>AVERAGE(B44:D44)</f>
        <v>9.121902395802417</v>
      </c>
      <c r="G44" s="46"/>
      <c r="H44" s="54">
        <f>AVERAGE(G35:G37)</f>
        <v>3.0698269848835351</v>
      </c>
      <c r="I44" s="54">
        <f>AVERAGE(G31,G34,G37)</f>
        <v>3.1633640276596275</v>
      </c>
      <c r="J44" s="2"/>
      <c r="K44" s="2"/>
      <c r="L44" s="2"/>
      <c r="M44" s="2"/>
      <c r="N44" s="2"/>
      <c r="O44" s="2"/>
      <c r="P44" s="2"/>
      <c r="Q44" s="2"/>
      <c r="R44" s="2"/>
      <c r="S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5.75">
      <c r="A45" s="13" t="s">
        <v>62</v>
      </c>
      <c r="B45" s="56">
        <f>F35</f>
        <v>9.1280224347873578</v>
      </c>
      <c r="C45" s="56">
        <f>F36</f>
        <v>9.4496605545981662</v>
      </c>
      <c r="D45" s="55">
        <f>F37</f>
        <v>9.0507598745662925</v>
      </c>
      <c r="E45" s="55">
        <f>SUM(B45:D45)</f>
        <v>27.628442863951815</v>
      </c>
      <c r="F45" s="55">
        <f>AVERAGE(B45:D45)</f>
        <v>9.2094809546506049</v>
      </c>
      <c r="G45" s="2"/>
      <c r="H45" s="2"/>
      <c r="I45" s="2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5.75">
      <c r="A46" s="33" t="s">
        <v>63</v>
      </c>
      <c r="B46" s="56">
        <f>SUM(B43:B45)</f>
        <v>27.212026646247569</v>
      </c>
      <c r="C46" s="56">
        <f>SUM(C43:C45)</f>
        <v>26.347448775967585</v>
      </c>
      <c r="D46" s="56">
        <f>SUM(D43:D45)</f>
        <v>28.470276248936649</v>
      </c>
      <c r="E46" s="56">
        <f>SUM(E43:E45)</f>
        <v>82.0297516711518</v>
      </c>
      <c r="F46" s="56">
        <f>SUM(F43:F45)</f>
        <v>27.343250557050599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5.75">
      <c r="A47" s="33" t="s">
        <v>19</v>
      </c>
      <c r="B47" s="55">
        <f>AVERAGE(B43:B45)</f>
        <v>9.0706755487491897</v>
      </c>
      <c r="C47" s="55">
        <f>AVERAGE(C43:C45)</f>
        <v>8.7824829253225278</v>
      </c>
      <c r="D47" s="55">
        <f>AVERAGE(D43:D45)</f>
        <v>9.4900920829788831</v>
      </c>
      <c r="E47" s="55">
        <f>AVERAGE(E43:E45)</f>
        <v>27.343250557050599</v>
      </c>
      <c r="F47" s="55">
        <f>AVERAGE(F43:F45)</f>
        <v>9.1144168523501996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</sheetData>
  <mergeCells count="25">
    <mergeCell ref="A41:A42"/>
    <mergeCell ref="B41:C41"/>
    <mergeCell ref="M29:M30"/>
    <mergeCell ref="T29:AA29"/>
    <mergeCell ref="T30:T31"/>
    <mergeCell ref="U30:U31"/>
    <mergeCell ref="V30:V31"/>
    <mergeCell ref="W30:W31"/>
    <mergeCell ref="X30:Z30"/>
    <mergeCell ref="AA30:AA31"/>
    <mergeCell ref="A17:A18"/>
    <mergeCell ref="B17:C17"/>
    <mergeCell ref="A27:A28"/>
    <mergeCell ref="B27:B28"/>
    <mergeCell ref="C27:E27"/>
    <mergeCell ref="F27:F28"/>
    <mergeCell ref="G27:G28"/>
    <mergeCell ref="M28:R28"/>
    <mergeCell ref="M4:R4"/>
    <mergeCell ref="M5:M6"/>
    <mergeCell ref="A3:A4"/>
    <mergeCell ref="B3:B4"/>
    <mergeCell ref="C3:E3"/>
    <mergeCell ref="F3:F4"/>
    <mergeCell ref="G3:G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opLeftCell="A10" workbookViewId="0">
      <selection activeCell="H30" sqref="H30"/>
    </sheetView>
  </sheetViews>
  <sheetFormatPr defaultRowHeight="15"/>
  <sheetData>
    <row r="1" spans="1:15" ht="15.75">
      <c r="A1" s="3" t="s">
        <v>78</v>
      </c>
      <c r="B1" s="3"/>
      <c r="C1" s="3"/>
      <c r="D1" s="3"/>
      <c r="E1" s="3"/>
      <c r="F1" s="3"/>
      <c r="G1" s="3" t="s">
        <v>79</v>
      </c>
      <c r="H1" s="3"/>
      <c r="I1" s="3"/>
      <c r="J1" s="3"/>
      <c r="K1" s="3"/>
      <c r="L1" s="3" t="s">
        <v>80</v>
      </c>
      <c r="M1" s="3"/>
      <c r="N1" s="4"/>
      <c r="O1" s="4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</row>
    <row r="3" spans="1:15" ht="15.75">
      <c r="A3" s="4"/>
      <c r="B3" s="3" t="s">
        <v>3</v>
      </c>
      <c r="C3" s="3" t="s">
        <v>81</v>
      </c>
      <c r="D3" s="3" t="s">
        <v>82</v>
      </c>
      <c r="E3" s="3"/>
      <c r="F3" s="3"/>
      <c r="G3" s="3"/>
      <c r="H3" s="3" t="s">
        <v>3</v>
      </c>
      <c r="I3" s="3" t="s">
        <v>81</v>
      </c>
      <c r="J3" s="3" t="s">
        <v>82</v>
      </c>
      <c r="K3" s="3"/>
      <c r="L3" s="3"/>
      <c r="M3" s="3" t="s">
        <v>3</v>
      </c>
      <c r="N3" s="3" t="s">
        <v>81</v>
      </c>
      <c r="O3" s="3" t="s">
        <v>82</v>
      </c>
    </row>
    <row r="4" spans="1:15" ht="15.75">
      <c r="A4" s="4" t="s">
        <v>6</v>
      </c>
      <c r="B4" s="4">
        <v>5</v>
      </c>
      <c r="C4" s="4">
        <v>98.18</v>
      </c>
      <c r="D4" s="4">
        <v>100.75</v>
      </c>
      <c r="E4" s="4"/>
      <c r="F4" s="4"/>
      <c r="G4" s="4" t="s">
        <v>6</v>
      </c>
      <c r="H4" s="4">
        <v>5</v>
      </c>
      <c r="I4" s="4">
        <v>98.24</v>
      </c>
      <c r="J4" s="4">
        <v>100.67</v>
      </c>
      <c r="K4" s="4"/>
      <c r="L4" s="4" t="s">
        <v>6</v>
      </c>
      <c r="M4" s="4">
        <v>5</v>
      </c>
      <c r="N4" s="4">
        <v>92.27</v>
      </c>
      <c r="O4" s="4">
        <v>94.96</v>
      </c>
    </row>
    <row r="5" spans="1:15" ht="15.75">
      <c r="A5" s="4" t="s">
        <v>7</v>
      </c>
      <c r="B5" s="4">
        <v>5</v>
      </c>
      <c r="C5" s="4">
        <v>92.25</v>
      </c>
      <c r="D5" s="4">
        <v>94.65</v>
      </c>
      <c r="E5" s="4"/>
      <c r="F5" s="4"/>
      <c r="G5" s="4" t="s">
        <v>7</v>
      </c>
      <c r="H5" s="4">
        <v>5</v>
      </c>
      <c r="I5" s="4">
        <v>104.6</v>
      </c>
      <c r="J5" s="4">
        <v>106.84</v>
      </c>
      <c r="K5" s="4"/>
      <c r="L5" s="4" t="s">
        <v>7</v>
      </c>
      <c r="M5" s="4">
        <v>5</v>
      </c>
      <c r="N5" s="4">
        <v>98.14</v>
      </c>
      <c r="O5" s="4">
        <v>100.62</v>
      </c>
    </row>
    <row r="6" spans="1:15" ht="15.75">
      <c r="A6" s="4" t="s">
        <v>8</v>
      </c>
      <c r="B6" s="4">
        <v>5</v>
      </c>
      <c r="C6" s="4">
        <v>104.64</v>
      </c>
      <c r="D6" s="4">
        <v>106.9</v>
      </c>
      <c r="E6" s="4"/>
      <c r="F6" s="4"/>
      <c r="G6" s="4" t="s">
        <v>8</v>
      </c>
      <c r="H6" s="4">
        <v>5</v>
      </c>
      <c r="I6" s="4">
        <v>92.52</v>
      </c>
      <c r="J6" s="4">
        <v>94.9</v>
      </c>
      <c r="K6" s="4"/>
      <c r="L6" s="4" t="s">
        <v>8</v>
      </c>
      <c r="M6" s="4">
        <v>5</v>
      </c>
      <c r="N6" s="4">
        <v>104.46</v>
      </c>
      <c r="O6" s="4">
        <v>106.86</v>
      </c>
    </row>
    <row r="7" spans="1:15" ht="15.75">
      <c r="A7" s="4" t="s">
        <v>9</v>
      </c>
      <c r="B7" s="4">
        <v>5</v>
      </c>
      <c r="C7" s="4">
        <v>104.62</v>
      </c>
      <c r="D7" s="4">
        <v>106.87</v>
      </c>
      <c r="E7" s="4"/>
      <c r="F7" s="4"/>
      <c r="G7" s="4" t="s">
        <v>9</v>
      </c>
      <c r="H7" s="4">
        <v>5</v>
      </c>
      <c r="I7" s="4">
        <v>92.05</v>
      </c>
      <c r="J7" s="4">
        <v>94.38</v>
      </c>
      <c r="K7" s="4"/>
      <c r="L7" s="4" t="s">
        <v>9</v>
      </c>
      <c r="M7" s="4">
        <v>5</v>
      </c>
      <c r="N7" s="4">
        <v>94.98</v>
      </c>
      <c r="O7" s="4">
        <v>97.13</v>
      </c>
    </row>
    <row r="8" spans="1:15" ht="15.75">
      <c r="A8" s="4" t="s">
        <v>10</v>
      </c>
      <c r="B8" s="4">
        <v>5</v>
      </c>
      <c r="C8" s="4">
        <v>98.2</v>
      </c>
      <c r="D8" s="4">
        <v>100.47</v>
      </c>
      <c r="E8" s="4"/>
      <c r="F8" s="4"/>
      <c r="G8" s="4" t="s">
        <v>10</v>
      </c>
      <c r="H8" s="4">
        <v>5</v>
      </c>
      <c r="I8" s="4">
        <v>98.33</v>
      </c>
      <c r="J8" s="4">
        <v>100.67</v>
      </c>
      <c r="K8" s="4"/>
      <c r="L8" s="4" t="s">
        <v>10</v>
      </c>
      <c r="M8" s="4">
        <v>5</v>
      </c>
      <c r="N8" s="4">
        <v>100.61</v>
      </c>
      <c r="O8" s="4">
        <v>102.88</v>
      </c>
    </row>
    <row r="9" spans="1:15" ht="15.75">
      <c r="A9" s="4" t="s">
        <v>11</v>
      </c>
      <c r="B9" s="4">
        <v>5</v>
      </c>
      <c r="C9" s="4">
        <v>92.49</v>
      </c>
      <c r="D9" s="4">
        <v>94.82</v>
      </c>
      <c r="E9" s="4"/>
      <c r="F9" s="4"/>
      <c r="G9" s="4" t="s">
        <v>11</v>
      </c>
      <c r="H9" s="4">
        <v>5</v>
      </c>
      <c r="I9" s="4">
        <v>105.18</v>
      </c>
      <c r="J9" s="4">
        <v>107.38</v>
      </c>
      <c r="K9" s="4"/>
      <c r="L9" s="4" t="s">
        <v>11</v>
      </c>
      <c r="M9" s="4">
        <v>5</v>
      </c>
      <c r="N9" s="4">
        <v>106.87</v>
      </c>
      <c r="O9" s="4">
        <v>108.34</v>
      </c>
    </row>
    <row r="10" spans="1:15" ht="15.75">
      <c r="A10" s="4" t="s">
        <v>12</v>
      </c>
      <c r="B10" s="4">
        <v>5</v>
      </c>
      <c r="C10" s="4">
        <v>92.51</v>
      </c>
      <c r="D10" s="4">
        <v>94.78</v>
      </c>
      <c r="E10" s="4"/>
      <c r="F10" s="4"/>
      <c r="G10" s="4" t="s">
        <v>12</v>
      </c>
      <c r="H10" s="4">
        <v>5</v>
      </c>
      <c r="I10" s="4">
        <v>94.31</v>
      </c>
      <c r="J10" s="4">
        <v>96.39</v>
      </c>
      <c r="K10" s="4"/>
      <c r="L10" s="4" t="s">
        <v>12</v>
      </c>
      <c r="M10" s="4">
        <v>5</v>
      </c>
      <c r="N10" s="4">
        <v>98.69</v>
      </c>
      <c r="O10" s="4">
        <v>100.87</v>
      </c>
    </row>
    <row r="11" spans="1:15" ht="15.75">
      <c r="A11" s="4" t="s">
        <v>13</v>
      </c>
      <c r="B11" s="4">
        <v>5</v>
      </c>
      <c r="C11" s="4">
        <v>104.68</v>
      </c>
      <c r="D11" s="4">
        <v>107.16</v>
      </c>
      <c r="E11" s="4"/>
      <c r="F11" s="4"/>
      <c r="G11" s="4" t="s">
        <v>13</v>
      </c>
      <c r="H11" s="4">
        <v>5</v>
      </c>
      <c r="I11" s="4">
        <v>100.61</v>
      </c>
      <c r="J11" s="4">
        <v>102.97</v>
      </c>
      <c r="K11" s="4"/>
      <c r="L11" s="4" t="s">
        <v>13</v>
      </c>
      <c r="M11" s="4">
        <v>5</v>
      </c>
      <c r="N11" s="4">
        <v>92.97</v>
      </c>
      <c r="O11" s="4">
        <v>95.12</v>
      </c>
    </row>
    <row r="12" spans="1:15" ht="15.75">
      <c r="A12" s="4" t="s">
        <v>14</v>
      </c>
      <c r="B12" s="4">
        <v>5</v>
      </c>
      <c r="C12" s="4">
        <v>98.31</v>
      </c>
      <c r="D12" s="4">
        <v>100.68</v>
      </c>
      <c r="E12" s="4"/>
      <c r="F12" s="4"/>
      <c r="G12" s="4" t="s">
        <v>14</v>
      </c>
      <c r="H12" s="4">
        <v>5</v>
      </c>
      <c r="I12" s="4">
        <v>107.32</v>
      </c>
      <c r="J12" s="4">
        <v>109.45</v>
      </c>
      <c r="K12" s="4"/>
      <c r="L12" s="4" t="s">
        <v>14</v>
      </c>
      <c r="M12" s="4">
        <v>5</v>
      </c>
      <c r="N12" s="4">
        <v>105.29</v>
      </c>
      <c r="O12" s="4">
        <v>107.42</v>
      </c>
    </row>
    <row r="13" spans="1:15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>
      <c r="A15" s="4"/>
      <c r="B15" s="3" t="s">
        <v>83</v>
      </c>
      <c r="C15" s="3"/>
      <c r="D15" s="3"/>
      <c r="E15" s="3"/>
      <c r="F15" s="3"/>
      <c r="G15" s="3"/>
      <c r="H15" s="3" t="s">
        <v>83</v>
      </c>
      <c r="I15" s="3"/>
      <c r="J15" s="3"/>
      <c r="K15" s="3"/>
      <c r="L15" s="3"/>
      <c r="M15" s="3" t="s">
        <v>83</v>
      </c>
      <c r="N15" s="4"/>
      <c r="O15" s="4"/>
    </row>
    <row r="16" spans="1:15" ht="15.75">
      <c r="A16" s="4" t="s">
        <v>6</v>
      </c>
      <c r="B16" s="50">
        <f>((D4-C4)/B4)*100</f>
        <v>51.399999999999871</v>
      </c>
      <c r="C16" s="4"/>
      <c r="D16" s="4"/>
      <c r="E16" s="4"/>
      <c r="F16" s="4"/>
      <c r="G16" s="4" t="s">
        <v>6</v>
      </c>
      <c r="H16" s="50">
        <f>((J4-I4)/H4)*100</f>
        <v>48.600000000000136</v>
      </c>
      <c r="I16" s="4"/>
      <c r="J16" s="4"/>
      <c r="K16" s="4"/>
      <c r="L16" s="4" t="s">
        <v>6</v>
      </c>
      <c r="M16" s="50">
        <f>((O4-N4)/M4)*100</f>
        <v>53.799999999999962</v>
      </c>
      <c r="N16" s="4"/>
      <c r="O16" s="4"/>
    </row>
    <row r="17" spans="1:15" ht="15.75">
      <c r="A17" s="4" t="s">
        <v>7</v>
      </c>
      <c r="B17" s="50">
        <f t="shared" ref="B17:B24" si="0">((D5-C5)/B5)*100</f>
        <v>48.000000000000114</v>
      </c>
      <c r="C17" s="4"/>
      <c r="D17" s="4"/>
      <c r="E17" s="4"/>
      <c r="F17" s="4"/>
      <c r="G17" s="4" t="s">
        <v>7</v>
      </c>
      <c r="H17" s="50">
        <f t="shared" ref="H17:H24" si="1">((J5-I5)/H5)*100</f>
        <v>44.800000000000182</v>
      </c>
      <c r="I17" s="4"/>
      <c r="J17" s="4"/>
      <c r="K17" s="4"/>
      <c r="L17" s="4" t="s">
        <v>7</v>
      </c>
      <c r="M17" s="50">
        <f t="shared" ref="M17:M24" si="2">((O5-N5)/M5)*100</f>
        <v>49.60000000000008</v>
      </c>
      <c r="N17" s="4"/>
      <c r="O17" s="4"/>
    </row>
    <row r="18" spans="1:15" ht="15.75">
      <c r="A18" s="4" t="s">
        <v>8</v>
      </c>
      <c r="B18" s="50">
        <f t="shared" si="0"/>
        <v>45.200000000000102</v>
      </c>
      <c r="C18" s="4"/>
      <c r="D18" s="4"/>
      <c r="E18" s="4"/>
      <c r="F18" s="4"/>
      <c r="G18" s="4" t="s">
        <v>8</v>
      </c>
      <c r="H18" s="50">
        <f t="shared" si="1"/>
        <v>47.600000000000193</v>
      </c>
      <c r="I18" s="4"/>
      <c r="J18" s="4"/>
      <c r="K18" s="4"/>
      <c r="L18" s="4" t="s">
        <v>8</v>
      </c>
      <c r="M18" s="50">
        <f t="shared" si="2"/>
        <v>48.000000000000114</v>
      </c>
      <c r="N18" s="4"/>
      <c r="O18" s="4"/>
    </row>
    <row r="19" spans="1:15" ht="15.75">
      <c r="A19" s="4" t="s">
        <v>9</v>
      </c>
      <c r="B19" s="50">
        <f t="shared" si="0"/>
        <v>45</v>
      </c>
      <c r="C19" s="4"/>
      <c r="D19" s="4"/>
      <c r="E19" s="4"/>
      <c r="F19" s="4"/>
      <c r="G19" s="4" t="s">
        <v>9</v>
      </c>
      <c r="H19" s="50">
        <f t="shared" si="1"/>
        <v>46.599999999999966</v>
      </c>
      <c r="I19" s="4"/>
      <c r="J19" s="4"/>
      <c r="K19" s="4"/>
      <c r="L19" s="4" t="s">
        <v>9</v>
      </c>
      <c r="M19" s="50">
        <f t="shared" si="2"/>
        <v>42.999999999999829</v>
      </c>
      <c r="N19" s="4"/>
      <c r="O19" s="4"/>
    </row>
    <row r="20" spans="1:15" ht="15.75">
      <c r="A20" s="4" t="s">
        <v>10</v>
      </c>
      <c r="B20" s="50">
        <f t="shared" si="0"/>
        <v>45.39999999999992</v>
      </c>
      <c r="C20" s="4"/>
      <c r="D20" s="4"/>
      <c r="E20" s="4"/>
      <c r="F20" s="4"/>
      <c r="G20" s="4" t="s">
        <v>10</v>
      </c>
      <c r="H20" s="50">
        <f t="shared" si="1"/>
        <v>46.800000000000068</v>
      </c>
      <c r="I20" s="4"/>
      <c r="J20" s="4"/>
      <c r="K20" s="4"/>
      <c r="L20" s="4" t="s">
        <v>10</v>
      </c>
      <c r="M20" s="50">
        <f t="shared" si="2"/>
        <v>45.39999999999992</v>
      </c>
      <c r="N20" s="4"/>
      <c r="O20" s="4"/>
    </row>
    <row r="21" spans="1:15" ht="15.75">
      <c r="A21" s="4" t="s">
        <v>11</v>
      </c>
      <c r="B21" s="50">
        <f t="shared" si="0"/>
        <v>46.599999999999966</v>
      </c>
      <c r="C21" s="4"/>
      <c r="D21" s="4"/>
      <c r="E21" s="4"/>
      <c r="F21" s="4"/>
      <c r="G21" s="4" t="s">
        <v>11</v>
      </c>
      <c r="H21" s="50">
        <f t="shared" si="1"/>
        <v>43.999999999999773</v>
      </c>
      <c r="I21" s="4"/>
      <c r="J21" s="4"/>
      <c r="K21" s="4"/>
      <c r="L21" s="4" t="s">
        <v>11</v>
      </c>
      <c r="M21" s="50">
        <f t="shared" si="2"/>
        <v>29.399999999999977</v>
      </c>
      <c r="N21" s="4"/>
      <c r="O21" s="4"/>
    </row>
    <row r="22" spans="1:15" ht="15.75">
      <c r="A22" s="4" t="s">
        <v>12</v>
      </c>
      <c r="B22" s="50">
        <f t="shared" si="0"/>
        <v>45.39999999999992</v>
      </c>
      <c r="C22" s="4"/>
      <c r="D22" s="4"/>
      <c r="E22" s="4"/>
      <c r="F22" s="4"/>
      <c r="G22" s="4" t="s">
        <v>12</v>
      </c>
      <c r="H22" s="50">
        <f t="shared" si="1"/>
        <v>41.599999999999966</v>
      </c>
      <c r="I22" s="4"/>
      <c r="J22" s="4"/>
      <c r="K22" s="4"/>
      <c r="L22" s="4" t="s">
        <v>12</v>
      </c>
      <c r="M22" s="50">
        <f t="shared" si="2"/>
        <v>43.600000000000136</v>
      </c>
      <c r="N22" s="4"/>
      <c r="O22" s="4"/>
    </row>
    <row r="23" spans="1:15" ht="15.75">
      <c r="A23" s="4" t="s">
        <v>13</v>
      </c>
      <c r="B23" s="50">
        <f t="shared" si="0"/>
        <v>49.599999999999795</v>
      </c>
      <c r="C23" s="4"/>
      <c r="D23" s="4"/>
      <c r="E23" s="4"/>
      <c r="F23" s="4"/>
      <c r="G23" s="4" t="s">
        <v>13</v>
      </c>
      <c r="H23" s="50">
        <f t="shared" si="1"/>
        <v>47.199999999999989</v>
      </c>
      <c r="I23" s="4"/>
      <c r="J23" s="4"/>
      <c r="K23" s="4"/>
      <c r="L23" s="4" t="s">
        <v>13</v>
      </c>
      <c r="M23" s="50">
        <f t="shared" si="2"/>
        <v>43.000000000000114</v>
      </c>
      <c r="N23" s="4"/>
      <c r="O23" s="4"/>
    </row>
    <row r="24" spans="1:15" ht="15.75">
      <c r="A24" s="4" t="s">
        <v>14</v>
      </c>
      <c r="B24" s="50">
        <f t="shared" si="0"/>
        <v>47.400000000000091</v>
      </c>
      <c r="C24" s="4"/>
      <c r="D24" s="4"/>
      <c r="E24" s="4"/>
      <c r="F24" s="4"/>
      <c r="G24" s="4" t="s">
        <v>14</v>
      </c>
      <c r="H24" s="50">
        <f t="shared" si="1"/>
        <v>42.600000000000193</v>
      </c>
      <c r="I24" s="4"/>
      <c r="J24" s="4"/>
      <c r="K24" s="4"/>
      <c r="L24" s="4" t="s">
        <v>14</v>
      </c>
      <c r="M24" s="50">
        <f t="shared" si="2"/>
        <v>42.599999999999909</v>
      </c>
      <c r="N24" s="4"/>
      <c r="O24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0"/>
  <sheetViews>
    <sheetView tabSelected="1" topLeftCell="I70" workbookViewId="0">
      <selection activeCell="H43" sqref="H43"/>
    </sheetView>
  </sheetViews>
  <sheetFormatPr defaultRowHeight="15"/>
  <cols>
    <col min="1" max="1" width="10.85546875" customWidth="1"/>
    <col min="2" max="2" width="22.85546875" customWidth="1"/>
    <col min="3" max="3" width="10.85546875" customWidth="1"/>
    <col min="4" max="4" width="13.5703125" customWidth="1"/>
    <col min="5" max="5" width="16" customWidth="1"/>
    <col min="6" max="6" width="11.42578125" customWidth="1"/>
    <col min="7" max="7" width="11.85546875" customWidth="1"/>
    <col min="9" max="9" width="15.42578125" customWidth="1"/>
    <col min="10" max="10" width="10.7109375" bestFit="1" customWidth="1"/>
    <col min="11" max="11" width="9.28515625" bestFit="1" customWidth="1"/>
    <col min="13" max="13" width="21.7109375" customWidth="1"/>
    <col min="14" max="14" width="13.7109375" customWidth="1"/>
    <col min="15" max="15" width="15.5703125" customWidth="1"/>
    <col min="16" max="16" width="16.5703125" customWidth="1"/>
    <col min="18" max="18" width="11.7109375" customWidth="1"/>
    <col min="24" max="24" width="13" customWidth="1"/>
  </cols>
  <sheetData>
    <row r="1" spans="1:26" ht="15.75">
      <c r="A1" s="1" t="s">
        <v>85</v>
      </c>
      <c r="B1" s="1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2"/>
      <c r="Q1" s="2"/>
      <c r="R1" s="2"/>
      <c r="Y1" s="2"/>
      <c r="Z1" s="2"/>
    </row>
    <row r="2" spans="1:26" ht="16.5" thickBot="1">
      <c r="A2" s="2"/>
      <c r="B2" s="2"/>
      <c r="C2" s="2"/>
      <c r="D2" s="2"/>
      <c r="E2" s="2"/>
      <c r="F2" s="2"/>
      <c r="G2" s="2"/>
      <c r="H2" s="46"/>
      <c r="I2" s="46"/>
      <c r="J2" s="46"/>
      <c r="K2" s="46"/>
      <c r="M2" s="2"/>
      <c r="N2" s="2"/>
      <c r="O2" s="2"/>
      <c r="P2" s="2"/>
      <c r="Q2" s="2"/>
      <c r="R2" s="2"/>
      <c r="Y2" s="2"/>
      <c r="Z2" s="2"/>
    </row>
    <row r="3" spans="1:26" ht="16.5" thickBot="1">
      <c r="A3" s="68" t="s">
        <v>65</v>
      </c>
      <c r="B3" s="68" t="s">
        <v>66</v>
      </c>
      <c r="C3" s="69" t="s">
        <v>17</v>
      </c>
      <c r="D3" s="69"/>
      <c r="E3" s="69"/>
      <c r="F3" s="68" t="s">
        <v>18</v>
      </c>
      <c r="G3" s="68" t="s">
        <v>19</v>
      </c>
      <c r="H3" s="46"/>
      <c r="I3" s="64" t="s">
        <v>20</v>
      </c>
      <c r="J3" s="60">
        <f>(F14*F14)/(3*3*3)</f>
        <v>56233.957037037064</v>
      </c>
      <c r="K3" s="49"/>
      <c r="M3" s="2"/>
      <c r="N3" s="2"/>
      <c r="O3" s="2"/>
      <c r="P3" s="2"/>
      <c r="Q3" s="2"/>
      <c r="R3" s="2"/>
      <c r="Y3" s="2"/>
      <c r="Z3" s="2"/>
    </row>
    <row r="4" spans="1:26" ht="16.5" thickBot="1">
      <c r="A4" s="68"/>
      <c r="B4" s="68"/>
      <c r="C4" s="29">
        <v>1</v>
      </c>
      <c r="D4" s="29">
        <v>2</v>
      </c>
      <c r="E4" s="29">
        <v>3</v>
      </c>
      <c r="F4" s="68"/>
      <c r="G4" s="68"/>
      <c r="H4" s="46"/>
      <c r="I4" s="64" t="s">
        <v>27</v>
      </c>
      <c r="J4" s="49">
        <f>((C5*C5)+(C6*C6)+(C7*C7)+(D5*D5)+(D6*D6)+(D7*D7)+(E5*E5)+(E6*E6)+(E7*E7)+(C8*C8)+(C9*C9)+(C10*C10)+(C11*C11)+(C12*C12)+(C13*C13)+(D8*D8)+(D9*D9)+(D10*D10)+(D11*D11)+(D12*D12)+(D13*D13)+(E8*E8)+(E9*E9)+(E10*E10)+(E11*E11)+(E12*E12)+(E13*E13))</f>
        <v>56718.36000000003</v>
      </c>
      <c r="K4" s="49"/>
      <c r="M4" s="70" t="s">
        <v>86</v>
      </c>
      <c r="N4" s="70"/>
      <c r="O4" s="70"/>
      <c r="P4" s="70"/>
      <c r="Q4" s="70"/>
      <c r="R4" s="70"/>
      <c r="Y4" s="2"/>
      <c r="Z4" s="2"/>
    </row>
    <row r="5" spans="1:26" ht="16.5" thickBot="1">
      <c r="A5" s="10" t="s">
        <v>67</v>
      </c>
      <c r="B5" s="11" t="s">
        <v>70</v>
      </c>
      <c r="C5" s="15">
        <f>LEMAK!B16</f>
        <v>51.399999999999871</v>
      </c>
      <c r="D5" s="15">
        <f>LEMAK!H16</f>
        <v>48.600000000000136</v>
      </c>
      <c r="E5" s="15">
        <f>LEMAK!M16</f>
        <v>53.799999999999962</v>
      </c>
      <c r="F5" s="15">
        <f>SUM(C5:E5)</f>
        <v>153.79999999999995</v>
      </c>
      <c r="G5" s="15">
        <f>AVERAGE(C5:E5)</f>
        <v>51.266666666666652</v>
      </c>
      <c r="H5" s="46"/>
      <c r="I5" s="64"/>
      <c r="J5" s="60">
        <f>J4-J3</f>
        <v>484.40296296296583</v>
      </c>
      <c r="K5" s="49"/>
      <c r="M5" s="71" t="s">
        <v>28</v>
      </c>
      <c r="N5" s="37" t="s">
        <v>29</v>
      </c>
      <c r="O5" s="37" t="s">
        <v>30</v>
      </c>
      <c r="P5" s="37" t="s">
        <v>31</v>
      </c>
      <c r="Q5" s="38" t="s">
        <v>32</v>
      </c>
      <c r="R5" s="38" t="s">
        <v>33</v>
      </c>
      <c r="Y5" s="2"/>
      <c r="Z5" s="2"/>
    </row>
    <row r="6" spans="1:26" ht="16.5" thickBot="1">
      <c r="A6" s="13"/>
      <c r="B6" s="11" t="s">
        <v>71</v>
      </c>
      <c r="C6" s="15">
        <f>LEMAK!B17</f>
        <v>48.000000000000114</v>
      </c>
      <c r="D6" s="15">
        <f>LEMAK!H17</f>
        <v>44.800000000000182</v>
      </c>
      <c r="E6" s="15">
        <f>LEMAK!M17</f>
        <v>49.60000000000008</v>
      </c>
      <c r="F6" s="15">
        <f t="shared" ref="F6:F13" si="0">SUM(C6:E6)</f>
        <v>142.40000000000038</v>
      </c>
      <c r="G6" s="15">
        <f t="shared" ref="G6:G13" si="1">AVERAGE(C6:E6)</f>
        <v>47.466666666666789</v>
      </c>
      <c r="H6" s="46"/>
      <c r="I6" s="64" t="s">
        <v>35</v>
      </c>
      <c r="J6" s="49">
        <f>((C14*C14)+(D14*D14)+(E14*E14))/9</f>
        <v>56270.511111111133</v>
      </c>
      <c r="K6" s="49"/>
      <c r="M6" s="72"/>
      <c r="N6" s="39" t="s">
        <v>36</v>
      </c>
      <c r="O6" s="39" t="s">
        <v>37</v>
      </c>
      <c r="P6" s="39" t="s">
        <v>38</v>
      </c>
      <c r="Q6" s="40"/>
      <c r="R6" s="40"/>
      <c r="Y6" s="2"/>
      <c r="Z6" s="2"/>
    </row>
    <row r="7" spans="1:26" ht="16.5" thickBot="1">
      <c r="A7" s="13"/>
      <c r="B7" s="11" t="s">
        <v>72</v>
      </c>
      <c r="C7" s="15">
        <f>LEMAK!B18</f>
        <v>45.200000000000102</v>
      </c>
      <c r="D7" s="15">
        <f>LEMAK!H18</f>
        <v>47.600000000000193</v>
      </c>
      <c r="E7" s="15">
        <f>LEMAK!M18</f>
        <v>48.000000000000114</v>
      </c>
      <c r="F7" s="15">
        <f t="shared" si="0"/>
        <v>140.80000000000041</v>
      </c>
      <c r="G7" s="15">
        <f t="shared" si="1"/>
        <v>46.933333333333472</v>
      </c>
      <c r="H7" s="46"/>
      <c r="I7" s="64"/>
      <c r="J7" s="60">
        <f>J6-J3</f>
        <v>36.554074074068922</v>
      </c>
      <c r="K7" s="49"/>
      <c r="M7" s="14" t="s">
        <v>39</v>
      </c>
      <c r="N7" s="8">
        <f>3-1</f>
        <v>2</v>
      </c>
      <c r="O7" s="15">
        <f>J7</f>
        <v>36.554074074068922</v>
      </c>
      <c r="P7" s="15">
        <f>O7/N7</f>
        <v>18.277037037034461</v>
      </c>
      <c r="Q7" s="15">
        <f>P7/P11</f>
        <v>1.3404136844533758</v>
      </c>
      <c r="R7" s="8" t="s">
        <v>40</v>
      </c>
      <c r="Y7" s="2"/>
      <c r="Z7" s="2"/>
    </row>
    <row r="8" spans="1:26" ht="16.5" thickBot="1">
      <c r="A8" s="10" t="s">
        <v>68</v>
      </c>
      <c r="B8" s="11" t="s">
        <v>70</v>
      </c>
      <c r="C8" s="15">
        <f>LEMAK!B19</f>
        <v>45</v>
      </c>
      <c r="D8" s="15">
        <f>LEMAK!H19</f>
        <v>46.599999999999966</v>
      </c>
      <c r="E8" s="15">
        <f>LEMAK!M19</f>
        <v>42.999999999999829</v>
      </c>
      <c r="F8" s="15">
        <f t="shared" si="0"/>
        <v>134.5999999999998</v>
      </c>
      <c r="G8" s="15">
        <f t="shared" si="1"/>
        <v>44.866666666666596</v>
      </c>
      <c r="H8" s="46"/>
      <c r="I8" s="64" t="s">
        <v>41</v>
      </c>
      <c r="J8" s="49">
        <f>((E19*E19)+(E20*E20)+(E21*E21))/(3*3)</f>
        <v>56355.426666666703</v>
      </c>
      <c r="K8" s="60">
        <f>J8-J3</f>
        <v>121.4696296296388</v>
      </c>
      <c r="M8" s="14" t="s">
        <v>76</v>
      </c>
      <c r="N8" s="8">
        <f>3-1</f>
        <v>2</v>
      </c>
      <c r="O8" s="15">
        <f>K8</f>
        <v>121.4696296296388</v>
      </c>
      <c r="P8" s="15">
        <f>O8/N8</f>
        <v>60.734814814819401</v>
      </c>
      <c r="Q8" s="61">
        <f>P8/P11</f>
        <v>4.4542108622730403</v>
      </c>
      <c r="R8" s="8" t="s">
        <v>40</v>
      </c>
      <c r="Y8" s="2"/>
      <c r="Z8" s="2"/>
    </row>
    <row r="9" spans="1:26" ht="16.5" thickBot="1">
      <c r="A9" s="13"/>
      <c r="B9" s="11" t="s">
        <v>71</v>
      </c>
      <c r="C9" s="15">
        <f>LEMAK!B20</f>
        <v>45.39999999999992</v>
      </c>
      <c r="D9" s="15">
        <f>LEMAK!H20</f>
        <v>46.800000000000068</v>
      </c>
      <c r="E9" s="15">
        <f>LEMAK!M20</f>
        <v>45.39999999999992</v>
      </c>
      <c r="F9" s="15">
        <f t="shared" si="0"/>
        <v>137.59999999999991</v>
      </c>
      <c r="G9" s="15">
        <f t="shared" si="1"/>
        <v>45.866666666666639</v>
      </c>
      <c r="H9" s="46"/>
      <c r="I9" s="64" t="s">
        <v>42</v>
      </c>
      <c r="J9" s="49">
        <f>((B22*B22)+(C22*C22)+(D22*D22))/(3*3)</f>
        <v>56284.066666666688</v>
      </c>
      <c r="K9" s="60">
        <f>J9-J3</f>
        <v>50.109629629623669</v>
      </c>
      <c r="M9" s="14" t="s">
        <v>77</v>
      </c>
      <c r="N9" s="8">
        <f>3-1</f>
        <v>2</v>
      </c>
      <c r="O9" s="15">
        <f>K9</f>
        <v>50.109629629623669</v>
      </c>
      <c r="P9" s="15">
        <f>O9/N9</f>
        <v>25.054814814811834</v>
      </c>
      <c r="Q9" s="61">
        <f>P9/P11</f>
        <v>1.8374869280599815</v>
      </c>
      <c r="R9" s="8" t="s">
        <v>40</v>
      </c>
      <c r="Y9" s="2"/>
      <c r="Z9" s="2"/>
    </row>
    <row r="10" spans="1:26" ht="16.5" thickBot="1">
      <c r="A10" s="13"/>
      <c r="B10" s="11" t="s">
        <v>72</v>
      </c>
      <c r="C10" s="15">
        <f>LEMAK!B21</f>
        <v>46.599999999999966</v>
      </c>
      <c r="D10" s="15">
        <f>LEMAK!H21</f>
        <v>43.999999999999773</v>
      </c>
      <c r="E10" s="15">
        <f>LEMAK!M21</f>
        <v>29.399999999999977</v>
      </c>
      <c r="F10" s="15">
        <f t="shared" si="0"/>
        <v>119.99999999999972</v>
      </c>
      <c r="G10" s="15">
        <f t="shared" si="1"/>
        <v>39.999999999999908</v>
      </c>
      <c r="H10" s="46"/>
      <c r="I10" s="64" t="s">
        <v>43</v>
      </c>
      <c r="J10" s="49">
        <f>((B19*B19)+(B20*B20)+(B21*B21)+(C19*C19)+(C20*C20)+(C21*C21)+(D19*D19)+(D20*D20)+(D21*D21))/3</f>
        <v>56463.640000000036</v>
      </c>
      <c r="K10" s="60">
        <f>J10-J3</f>
        <v>229.68296296297194</v>
      </c>
      <c r="M10" s="14" t="s">
        <v>44</v>
      </c>
      <c r="N10" s="8">
        <f>(3-1)*(3-1)</f>
        <v>4</v>
      </c>
      <c r="O10" s="15">
        <f>K10</f>
        <v>229.68296296297194</v>
      </c>
      <c r="P10" s="15">
        <f>O10/N10</f>
        <v>57.420740740742986</v>
      </c>
      <c r="Q10" s="61">
        <f>P10/P11</f>
        <v>4.2111610598798537</v>
      </c>
      <c r="R10" s="8" t="s">
        <v>45</v>
      </c>
      <c r="Y10" s="2"/>
      <c r="Z10" s="2"/>
    </row>
    <row r="11" spans="1:26" ht="16.5" thickBot="1">
      <c r="A11" s="10" t="s">
        <v>69</v>
      </c>
      <c r="B11" s="11" t="s">
        <v>70</v>
      </c>
      <c r="C11" s="15">
        <f>LEMAK!B22</f>
        <v>45.39999999999992</v>
      </c>
      <c r="D11" s="15">
        <f>LEMAK!H22</f>
        <v>41.599999999999966</v>
      </c>
      <c r="E11" s="15">
        <f>LEMAK!M22</f>
        <v>43.600000000000136</v>
      </c>
      <c r="F11" s="15">
        <f t="shared" si="0"/>
        <v>130.60000000000002</v>
      </c>
      <c r="G11" s="15">
        <f t="shared" si="1"/>
        <v>43.533333333333339</v>
      </c>
      <c r="H11" s="46"/>
      <c r="I11" s="64" t="s">
        <v>46</v>
      </c>
      <c r="J11" s="60">
        <f>K10-K8-K9</f>
        <v>58.103703703709471</v>
      </c>
      <c r="K11" s="49"/>
      <c r="M11" s="14" t="s">
        <v>47</v>
      </c>
      <c r="N11" s="8">
        <f>(3-1)*(3*3-1)</f>
        <v>16</v>
      </c>
      <c r="O11" s="15">
        <f>J12</f>
        <v>218.16592592592497</v>
      </c>
      <c r="P11" s="15">
        <f>O11/N11</f>
        <v>13.63537037037031</v>
      </c>
      <c r="Q11" s="16"/>
      <c r="R11" s="17"/>
      <c r="Y11" s="4"/>
      <c r="Z11" s="2"/>
    </row>
    <row r="12" spans="1:26" ht="16.5" thickBot="1">
      <c r="A12" s="13"/>
      <c r="B12" s="11" t="s">
        <v>71</v>
      </c>
      <c r="C12" s="15">
        <f>LEMAK!B23</f>
        <v>49.599999999999795</v>
      </c>
      <c r="D12" s="15">
        <f>LEMAK!H23</f>
        <v>47.199999999999989</v>
      </c>
      <c r="E12" s="15">
        <f>LEMAK!M23</f>
        <v>43.000000000000114</v>
      </c>
      <c r="F12" s="15">
        <f t="shared" si="0"/>
        <v>139.7999999999999</v>
      </c>
      <c r="G12" s="15">
        <f t="shared" si="1"/>
        <v>46.599999999999966</v>
      </c>
      <c r="H12" s="46"/>
      <c r="I12" s="64" t="s">
        <v>48</v>
      </c>
      <c r="J12" s="60">
        <f>J5-J7-K10</f>
        <v>218.16592592592497</v>
      </c>
      <c r="K12" s="49"/>
      <c r="M12" s="14" t="s">
        <v>18</v>
      </c>
      <c r="N12" s="8">
        <f>(3*3*3)-1</f>
        <v>26</v>
      </c>
      <c r="O12" s="15">
        <f>J5</f>
        <v>484.40296296296583</v>
      </c>
      <c r="P12" s="48"/>
      <c r="Q12" s="24"/>
      <c r="R12" s="19"/>
      <c r="Y12" s="4"/>
      <c r="Z12" s="2"/>
    </row>
    <row r="13" spans="1:26" ht="16.5" thickBot="1">
      <c r="A13" s="13"/>
      <c r="B13" s="11" t="s">
        <v>72</v>
      </c>
      <c r="C13" s="15">
        <f>LEMAK!B24</f>
        <v>47.400000000000091</v>
      </c>
      <c r="D13" s="15">
        <f>LEMAK!H24</f>
        <v>42.600000000000193</v>
      </c>
      <c r="E13" s="15">
        <f>LEMAK!M24</f>
        <v>42.599999999999909</v>
      </c>
      <c r="F13" s="15">
        <f t="shared" si="0"/>
        <v>132.60000000000019</v>
      </c>
      <c r="G13" s="15">
        <f t="shared" si="1"/>
        <v>44.200000000000067</v>
      </c>
      <c r="H13" s="46"/>
      <c r="I13" s="65"/>
      <c r="J13" s="65"/>
      <c r="K13" s="65"/>
      <c r="M13" s="2"/>
      <c r="N13" s="2"/>
      <c r="O13" s="2"/>
      <c r="P13" s="2"/>
      <c r="Q13" s="2"/>
      <c r="R13" s="2"/>
      <c r="Y13" s="4"/>
      <c r="Z13" s="2"/>
    </row>
    <row r="14" spans="1:26" ht="16.5" thickBot="1">
      <c r="A14" s="30" t="s">
        <v>50</v>
      </c>
      <c r="B14" s="20"/>
      <c r="C14" s="15">
        <f>SUM(C5:C13)</f>
        <v>423.99999999999977</v>
      </c>
      <c r="D14" s="15">
        <f>SUM(D5:D13)</f>
        <v>409.80000000000047</v>
      </c>
      <c r="E14" s="15">
        <f>SUM(E5:E13)</f>
        <v>398.40000000000003</v>
      </c>
      <c r="F14" s="15">
        <f>SUM(F5:F13)</f>
        <v>1232.2000000000003</v>
      </c>
      <c r="G14" s="18"/>
      <c r="H14" s="46"/>
      <c r="I14" s="65"/>
      <c r="J14" s="65"/>
      <c r="K14" s="65"/>
      <c r="M14" s="2"/>
      <c r="N14" s="2"/>
      <c r="O14" s="2"/>
      <c r="P14" s="2"/>
      <c r="Q14" s="2"/>
      <c r="R14" s="2"/>
      <c r="Y14" s="4"/>
      <c r="Z14" s="2"/>
    </row>
    <row r="15" spans="1:26" ht="16.5" thickBot="1">
      <c r="A15" s="30" t="s">
        <v>19</v>
      </c>
      <c r="B15" s="20"/>
      <c r="C15" s="15">
        <f>AVERAGE(C5:C13)</f>
        <v>47.111111111111086</v>
      </c>
      <c r="D15" s="15">
        <f>AVERAGE(D5:D13)</f>
        <v>45.533333333333388</v>
      </c>
      <c r="E15" s="15">
        <f>AVERAGE(E5:E13)</f>
        <v>44.266666666666673</v>
      </c>
      <c r="F15" s="16"/>
      <c r="G15" s="4"/>
      <c r="H15" s="46"/>
      <c r="I15" s="65"/>
      <c r="J15" s="65"/>
      <c r="K15" s="65"/>
      <c r="M15" s="2"/>
      <c r="N15" s="2"/>
      <c r="O15" s="2"/>
      <c r="P15" s="2"/>
      <c r="Q15" s="2"/>
      <c r="R15" s="2"/>
      <c r="Y15" s="4"/>
      <c r="Z15" s="2"/>
    </row>
    <row r="16" spans="1:26" ht="15.75">
      <c r="A16" s="2"/>
      <c r="B16" s="2"/>
      <c r="C16" s="2"/>
      <c r="D16" s="2"/>
      <c r="E16" s="2"/>
      <c r="F16" s="2"/>
      <c r="G16" s="2"/>
      <c r="H16" s="46"/>
      <c r="I16" s="66" t="s">
        <v>52</v>
      </c>
      <c r="J16" s="66" t="s">
        <v>54</v>
      </c>
      <c r="K16" s="65"/>
      <c r="M16" s="2"/>
      <c r="N16" s="2"/>
      <c r="O16" s="2"/>
      <c r="P16" s="2"/>
      <c r="Q16" s="2"/>
      <c r="R16" s="2"/>
      <c r="Y16" s="4"/>
      <c r="Z16" s="2"/>
    </row>
    <row r="17" spans="1:26" ht="15.75">
      <c r="A17" s="73" t="s">
        <v>56</v>
      </c>
      <c r="B17" s="74" t="s">
        <v>57</v>
      </c>
      <c r="C17" s="74"/>
      <c r="D17" s="32"/>
      <c r="E17" s="32" t="s">
        <v>58</v>
      </c>
      <c r="F17" s="32" t="s">
        <v>59</v>
      </c>
      <c r="G17" s="2"/>
      <c r="H17" s="46"/>
      <c r="I17" s="49">
        <f>AVERAGE(G5:G7)</f>
        <v>48.555555555555635</v>
      </c>
      <c r="J17" s="49">
        <f>AVERAGE(G5,G8,G11)</f>
        <v>46.555555555555522</v>
      </c>
      <c r="K17" s="65"/>
      <c r="M17" s="2"/>
      <c r="N17" s="2"/>
      <c r="O17" s="2"/>
      <c r="P17" s="2"/>
      <c r="Q17" s="2"/>
      <c r="R17" s="2"/>
      <c r="Y17" s="4"/>
      <c r="Z17" s="2"/>
    </row>
    <row r="18" spans="1:26" ht="15.75">
      <c r="A18" s="74"/>
      <c r="B18" s="32" t="s">
        <v>51</v>
      </c>
      <c r="C18" s="32" t="s">
        <v>53</v>
      </c>
      <c r="D18" s="32" t="s">
        <v>55</v>
      </c>
      <c r="E18" s="32"/>
      <c r="F18" s="32"/>
      <c r="G18" s="2" t="s">
        <v>90</v>
      </c>
      <c r="H18" s="46"/>
      <c r="I18" s="49">
        <f>AVERAGE(G8:G10)</f>
        <v>43.577777777777719</v>
      </c>
      <c r="J18" s="49">
        <f>AVERAGE(G6,G9,G12)</f>
        <v>46.644444444444467</v>
      </c>
      <c r="K18" s="65"/>
      <c r="M18" s="2"/>
      <c r="N18" s="2"/>
      <c r="O18" s="2"/>
      <c r="P18" s="2"/>
      <c r="Q18" s="2"/>
      <c r="R18" s="2"/>
      <c r="Y18" s="4"/>
      <c r="Z18" s="2"/>
    </row>
    <row r="19" spans="1:26" ht="15.75">
      <c r="A19" s="13" t="s">
        <v>60</v>
      </c>
      <c r="B19" s="54">
        <f>F5</f>
        <v>153.79999999999995</v>
      </c>
      <c r="C19" s="54">
        <f>F6</f>
        <v>142.40000000000038</v>
      </c>
      <c r="D19" s="54">
        <f>F7</f>
        <v>140.80000000000041</v>
      </c>
      <c r="E19" s="54">
        <f>SUM(B19:D19)</f>
        <v>437.00000000000074</v>
      </c>
      <c r="F19" s="54">
        <f>AVERAGE(B19:D19)</f>
        <v>145.66666666666691</v>
      </c>
      <c r="G19" s="2" t="s">
        <v>89</v>
      </c>
      <c r="H19" s="46"/>
      <c r="I19" s="49">
        <f>AVERAGE(G11:G13)</f>
        <v>44.777777777777793</v>
      </c>
      <c r="J19" s="49">
        <f>AVERAGE(G7,G10,G13)</f>
        <v>43.711111111111144</v>
      </c>
      <c r="K19" s="65"/>
      <c r="M19" s="2"/>
      <c r="N19" s="2"/>
      <c r="O19" s="2"/>
      <c r="P19" s="2"/>
      <c r="Q19" s="2"/>
      <c r="R19" s="2"/>
      <c r="Y19" s="4"/>
      <c r="Z19" s="2"/>
    </row>
    <row r="20" spans="1:26" ht="15.75">
      <c r="A20" s="13" t="s">
        <v>61</v>
      </c>
      <c r="B20" s="54">
        <f>F8</f>
        <v>134.5999999999998</v>
      </c>
      <c r="C20" s="54">
        <f>F9</f>
        <v>137.59999999999991</v>
      </c>
      <c r="D20" s="54">
        <f>F10</f>
        <v>119.99999999999972</v>
      </c>
      <c r="E20" s="54">
        <f>SUM(B20:D20)</f>
        <v>392.19999999999942</v>
      </c>
      <c r="F20" s="54">
        <f>AVERAGE(B20:D20)</f>
        <v>130.73333333333315</v>
      </c>
      <c r="G20" s="2" t="s">
        <v>88</v>
      </c>
      <c r="H20" s="46"/>
      <c r="I20" s="46"/>
      <c r="J20" s="46"/>
      <c r="K20" s="46"/>
      <c r="M20" s="2"/>
      <c r="N20" s="2"/>
      <c r="O20" s="2"/>
      <c r="P20" s="2"/>
      <c r="Q20" s="2"/>
      <c r="R20" s="2"/>
      <c r="Y20" s="4"/>
      <c r="Z20" s="2"/>
    </row>
    <row r="21" spans="1:26" ht="15.75">
      <c r="A21" s="13" t="s">
        <v>62</v>
      </c>
      <c r="B21" s="54">
        <f>F11</f>
        <v>130.60000000000002</v>
      </c>
      <c r="C21" s="54">
        <f>F12</f>
        <v>139.7999999999999</v>
      </c>
      <c r="D21" s="54">
        <f>F13</f>
        <v>132.60000000000019</v>
      </c>
      <c r="E21" s="54">
        <f>SUM(B21:D21)</f>
        <v>403.00000000000011</v>
      </c>
      <c r="F21" s="54">
        <f>AVERAGE(B21:D21)</f>
        <v>134.33333333333337</v>
      </c>
      <c r="G21" s="2"/>
      <c r="H21" s="2"/>
      <c r="I21" s="28"/>
      <c r="J21" s="2"/>
      <c r="K21" s="2"/>
      <c r="M21" s="2"/>
      <c r="N21" s="2"/>
      <c r="O21" s="2"/>
      <c r="P21" s="2"/>
      <c r="Q21" s="2"/>
      <c r="R21" s="2"/>
      <c r="Y21" s="4"/>
      <c r="Z21" s="2"/>
    </row>
    <row r="22" spans="1:26" ht="15.75">
      <c r="A22" s="31" t="s">
        <v>63</v>
      </c>
      <c r="B22" s="54">
        <f>SUM(B19:B21)</f>
        <v>418.99999999999977</v>
      </c>
      <c r="C22" s="54">
        <f>SUM(C19:C21)</f>
        <v>419.80000000000018</v>
      </c>
      <c r="D22" s="54">
        <f>SUM(D19:D21)</f>
        <v>393.40000000000032</v>
      </c>
      <c r="E22" s="54">
        <f>SUM(E19:E21)</f>
        <v>1232.2000000000003</v>
      </c>
      <c r="F22" s="54">
        <f>SUM(F19:F21)</f>
        <v>410.73333333333346</v>
      </c>
      <c r="G22" s="2"/>
      <c r="H22" s="2"/>
      <c r="I22" s="2"/>
      <c r="J22" s="2"/>
      <c r="K22" s="2"/>
      <c r="M22" s="2"/>
      <c r="N22" s="2"/>
      <c r="O22" s="2"/>
      <c r="P22" s="2"/>
      <c r="Q22" s="2"/>
      <c r="R22" s="2"/>
      <c r="Y22" s="2"/>
      <c r="Z22" s="2"/>
    </row>
    <row r="23" spans="1:26" ht="15.75">
      <c r="A23" s="31" t="s">
        <v>19</v>
      </c>
      <c r="B23" s="54">
        <f>AVERAGE(B19:B21)</f>
        <v>139.6666666666666</v>
      </c>
      <c r="C23" s="54">
        <f>AVERAGE(C19:C21)</f>
        <v>139.93333333333339</v>
      </c>
      <c r="D23" s="54">
        <f>AVERAGE(D19:D21)</f>
        <v>131.13333333333344</v>
      </c>
      <c r="E23" s="54">
        <f>AVERAGE(E19:E21)</f>
        <v>410.73333333333341</v>
      </c>
      <c r="F23" s="54">
        <f>AVERAGE(F19:F21)</f>
        <v>136.91111111111115</v>
      </c>
      <c r="G23" s="2"/>
      <c r="H23" s="2"/>
      <c r="I23" s="2"/>
      <c r="J23" s="2"/>
      <c r="K23" s="2"/>
      <c r="M23" s="2"/>
      <c r="N23" s="2"/>
      <c r="O23" s="2"/>
      <c r="P23" s="2"/>
      <c r="Q23" s="2"/>
      <c r="R23" s="2"/>
      <c r="Y23" s="2"/>
      <c r="Z23" s="2"/>
    </row>
    <row r="24" spans="1:26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2"/>
      <c r="N24" s="2"/>
      <c r="O24" s="2"/>
      <c r="P24" s="2"/>
      <c r="Q24" s="2"/>
      <c r="R24" s="2"/>
      <c r="Y24" s="2"/>
      <c r="Z24" s="2"/>
    </row>
    <row r="25" spans="1:26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2"/>
      <c r="N25" s="2"/>
      <c r="O25" s="2"/>
      <c r="P25" s="2"/>
      <c r="Q25" s="2"/>
      <c r="R25" s="2"/>
      <c r="Y25" s="2"/>
      <c r="Z25" s="2"/>
    </row>
    <row r="26" spans="1:26" ht="16.5" thickBot="1">
      <c r="A26" s="43" t="s">
        <v>64</v>
      </c>
      <c r="B26" s="1"/>
      <c r="C26" s="2"/>
      <c r="D26" s="2"/>
      <c r="E26" s="2"/>
      <c r="F26" s="2"/>
      <c r="G26" s="2"/>
      <c r="H26" s="46"/>
      <c r="I26" s="46"/>
      <c r="J26" s="46"/>
      <c r="K26" s="46"/>
      <c r="M26" s="2"/>
      <c r="N26" s="2"/>
      <c r="O26" s="2"/>
      <c r="P26" s="2"/>
      <c r="Q26" s="2"/>
      <c r="R26" s="2"/>
    </row>
    <row r="27" spans="1:26" ht="16.5" thickBot="1">
      <c r="A27" s="68" t="s">
        <v>65</v>
      </c>
      <c r="B27" s="68" t="s">
        <v>66</v>
      </c>
      <c r="C27" s="69" t="s">
        <v>17</v>
      </c>
      <c r="D27" s="69"/>
      <c r="E27" s="69"/>
      <c r="F27" s="68" t="s">
        <v>18</v>
      </c>
      <c r="G27" s="68" t="s">
        <v>19</v>
      </c>
      <c r="H27" s="46"/>
      <c r="I27" s="59" t="s">
        <v>20</v>
      </c>
      <c r="J27" s="60">
        <f>(F38*F38)/(3*3*3)</f>
        <v>1242.7913202243294</v>
      </c>
      <c r="K27" s="49"/>
      <c r="M27" s="2"/>
      <c r="N27" s="2"/>
      <c r="O27" s="2"/>
      <c r="P27" s="2"/>
      <c r="Q27" s="2"/>
      <c r="R27" s="2"/>
    </row>
    <row r="28" spans="1:26" ht="16.5" thickBot="1">
      <c r="A28" s="68"/>
      <c r="B28" s="68"/>
      <c r="C28" s="29">
        <v>1</v>
      </c>
      <c r="D28" s="29">
        <v>2</v>
      </c>
      <c r="E28" s="29">
        <v>3</v>
      </c>
      <c r="F28" s="68"/>
      <c r="G28" s="68"/>
      <c r="H28" s="46"/>
      <c r="I28" s="59" t="s">
        <v>27</v>
      </c>
      <c r="J28" s="49">
        <f>((C29*C29)+(C30*C30)+(C31*C31)+(D29*D29)+(D30*D30)+(D31*D31)+(E29*E29)+(E30*E30)+(E31*E31)+(C32*C32)+(C33*C33)+(C34*C34)+(C35*C35)+(C36*C36)+(C37*C37)+(D32*D32)+(D33*D33)+(D34*D34)+(D35*D35)+(D36*D36)+(D37*D37)+(E32*E32)+(E33*E33)+(E34*E34)+(E35*E35)+(E36*E36)+(E37*E37))</f>
        <v>1245.7</v>
      </c>
      <c r="K28" s="49"/>
      <c r="M28" s="70" t="s">
        <v>86</v>
      </c>
      <c r="N28" s="70"/>
      <c r="O28" s="70"/>
      <c r="P28" s="70"/>
      <c r="Q28" s="70"/>
      <c r="R28" s="70"/>
    </row>
    <row r="29" spans="1:26" ht="16.5" thickBot="1">
      <c r="A29" s="10" t="s">
        <v>67</v>
      </c>
      <c r="B29" s="11" t="s">
        <v>70</v>
      </c>
      <c r="C29" s="15">
        <f>SQRT(C5+0.5)</f>
        <v>7.204165461731141</v>
      </c>
      <c r="D29" s="15">
        <f t="shared" ref="D29:E37" si="2">SQRT(D5+0.5)</f>
        <v>7.0071392165419502</v>
      </c>
      <c r="E29" s="15">
        <f t="shared" si="2"/>
        <v>7.3688533707762129</v>
      </c>
      <c r="F29" s="15">
        <f>SUM(C29:E29)</f>
        <v>21.580158049049302</v>
      </c>
      <c r="G29" s="15">
        <f>AVERAGE(C29:E29)</f>
        <v>7.1933860163497672</v>
      </c>
      <c r="H29" s="46"/>
      <c r="I29" s="59"/>
      <c r="J29" s="60">
        <f>J28-J27</f>
        <v>2.9086797756706346</v>
      </c>
      <c r="K29" s="49"/>
      <c r="M29" s="71" t="s">
        <v>28</v>
      </c>
      <c r="N29" s="37" t="s">
        <v>29</v>
      </c>
      <c r="O29" s="37" t="s">
        <v>30</v>
      </c>
      <c r="P29" s="37" t="s">
        <v>31</v>
      </c>
      <c r="Q29" s="38" t="s">
        <v>32</v>
      </c>
      <c r="R29" s="38" t="s">
        <v>33</v>
      </c>
    </row>
    <row r="30" spans="1:26" ht="16.5" thickBot="1">
      <c r="A30" s="13"/>
      <c r="B30" s="11" t="s">
        <v>71</v>
      </c>
      <c r="C30" s="15">
        <f t="shared" ref="C30:C37" si="3">SQRT(C6+0.5)</f>
        <v>6.9641941385920676</v>
      </c>
      <c r="D30" s="15">
        <f t="shared" si="2"/>
        <v>6.7305274681855494</v>
      </c>
      <c r="E30" s="15">
        <f t="shared" si="2"/>
        <v>7.0781353476745608</v>
      </c>
      <c r="F30" s="15">
        <f t="shared" ref="F30:F37" si="4">SUM(C30:E30)</f>
        <v>20.772856954452177</v>
      </c>
      <c r="G30" s="15">
        <f t="shared" ref="G30:G37" si="5">AVERAGE(C30:E30)</f>
        <v>6.9242856514840589</v>
      </c>
      <c r="H30" s="46"/>
      <c r="I30" s="59" t="s">
        <v>35</v>
      </c>
      <c r="J30" s="49">
        <f>((C38*C38)+(D38*D38)+(E38*E38))/9</f>
        <v>1243.0214088094956</v>
      </c>
      <c r="K30" s="49"/>
      <c r="M30" s="72"/>
      <c r="N30" s="39" t="s">
        <v>36</v>
      </c>
      <c r="O30" s="39" t="s">
        <v>37</v>
      </c>
      <c r="P30" s="39" t="s">
        <v>38</v>
      </c>
      <c r="Q30" s="40"/>
      <c r="R30" s="40"/>
    </row>
    <row r="31" spans="1:26" ht="16.5" thickBot="1">
      <c r="A31" s="13"/>
      <c r="B31" s="11" t="s">
        <v>72</v>
      </c>
      <c r="C31" s="15">
        <f t="shared" si="3"/>
        <v>6.7601775124622359</v>
      </c>
      <c r="D31" s="15">
        <f t="shared" si="2"/>
        <v>6.9354163537598943</v>
      </c>
      <c r="E31" s="15">
        <f t="shared" si="2"/>
        <v>6.9641941385920676</v>
      </c>
      <c r="F31" s="15">
        <f t="shared" si="4"/>
        <v>20.659788004814196</v>
      </c>
      <c r="G31" s="15">
        <f t="shared" si="5"/>
        <v>6.8865960016047323</v>
      </c>
      <c r="H31" s="46"/>
      <c r="I31" s="59"/>
      <c r="J31" s="60">
        <f>J30-J27</f>
        <v>0.23008858516618602</v>
      </c>
      <c r="K31" s="49"/>
      <c r="M31" s="14" t="s">
        <v>39</v>
      </c>
      <c r="N31" s="8">
        <f>3-1</f>
        <v>2</v>
      </c>
      <c r="O31" s="15">
        <f>J31</f>
        <v>0.23008858516618602</v>
      </c>
      <c r="P31" s="15">
        <f>O31/N31</f>
        <v>0.11504429258309301</v>
      </c>
      <c r="Q31" s="15">
        <f>P31/P35</f>
        <v>1.3594817288256698</v>
      </c>
      <c r="R31" s="8" t="s">
        <v>40</v>
      </c>
    </row>
    <row r="32" spans="1:26" ht="16.5" thickBot="1">
      <c r="A32" s="10" t="s">
        <v>68</v>
      </c>
      <c r="B32" s="11" t="s">
        <v>70</v>
      </c>
      <c r="C32" s="15">
        <f t="shared" si="3"/>
        <v>6.7453687816160208</v>
      </c>
      <c r="D32" s="15">
        <f t="shared" si="2"/>
        <v>6.8629439747093937</v>
      </c>
      <c r="E32" s="15">
        <f t="shared" si="2"/>
        <v>6.5954529791364465</v>
      </c>
      <c r="F32" s="15">
        <f t="shared" si="4"/>
        <v>20.203765735461861</v>
      </c>
      <c r="G32" s="15">
        <f t="shared" si="5"/>
        <v>6.734588578487287</v>
      </c>
      <c r="H32" s="46"/>
      <c r="I32" s="59" t="s">
        <v>41</v>
      </c>
      <c r="J32" s="49">
        <f>((E43*E43)+(E44*E44)+(E45*E45))/(3*3)</f>
        <v>1243.4718611488381</v>
      </c>
      <c r="K32" s="60">
        <f>J32-J27</f>
        <v>0.68054092450870485</v>
      </c>
      <c r="M32" s="14" t="s">
        <v>76</v>
      </c>
      <c r="N32" s="8">
        <f>3-1</f>
        <v>2</v>
      </c>
      <c r="O32" s="15">
        <f>K32</f>
        <v>0.68054092450870485</v>
      </c>
      <c r="P32" s="15">
        <f>O32/N32</f>
        <v>0.34027046225435242</v>
      </c>
      <c r="Q32" s="61">
        <f>P32/P35</f>
        <v>4.0209858821091977</v>
      </c>
      <c r="R32" s="8" t="s">
        <v>40</v>
      </c>
    </row>
    <row r="33" spans="1:32" ht="16.5" thickBot="1">
      <c r="A33" s="13"/>
      <c r="B33" s="11" t="s">
        <v>71</v>
      </c>
      <c r="C33" s="15">
        <f t="shared" si="3"/>
        <v>6.7749538743817235</v>
      </c>
      <c r="D33" s="15">
        <f t="shared" si="2"/>
        <v>6.8774995456197647</v>
      </c>
      <c r="E33" s="15">
        <f t="shared" si="2"/>
        <v>6.7749538743817235</v>
      </c>
      <c r="F33" s="15">
        <f t="shared" si="4"/>
        <v>20.427407294383212</v>
      </c>
      <c r="G33" s="15">
        <f t="shared" si="5"/>
        <v>6.8091357647944042</v>
      </c>
      <c r="H33" s="46"/>
      <c r="I33" s="59" t="s">
        <v>42</v>
      </c>
      <c r="J33" s="49">
        <f>((B46*B46)+(C46*C46)+(D46*D46))/(3*3)</f>
        <v>1243.0944903338577</v>
      </c>
      <c r="K33" s="60">
        <f>J33-J27</f>
        <v>0.30317010952830969</v>
      </c>
      <c r="M33" s="14" t="s">
        <v>77</v>
      </c>
      <c r="N33" s="8">
        <f>3-1</f>
        <v>2</v>
      </c>
      <c r="O33" s="15">
        <f>K33</f>
        <v>0.30317010952830969</v>
      </c>
      <c r="P33" s="15">
        <f>O33/N33</f>
        <v>0.15158505476415485</v>
      </c>
      <c r="Q33" s="61">
        <f>P33/P35</f>
        <v>1.791284971099838</v>
      </c>
      <c r="R33" s="8" t="s">
        <v>40</v>
      </c>
    </row>
    <row r="34" spans="1:32" ht="16.5" thickBot="1">
      <c r="A34" s="13"/>
      <c r="B34" s="11" t="s">
        <v>72</v>
      </c>
      <c r="C34" s="15">
        <f t="shared" si="3"/>
        <v>6.8629439747093937</v>
      </c>
      <c r="D34" s="15">
        <f t="shared" si="2"/>
        <v>6.6708320320631502</v>
      </c>
      <c r="E34" s="15">
        <f t="shared" si="2"/>
        <v>5.4680892457969241</v>
      </c>
      <c r="F34" s="15">
        <f t="shared" si="4"/>
        <v>19.00186525256947</v>
      </c>
      <c r="G34" s="15">
        <f t="shared" si="5"/>
        <v>6.3339550841898236</v>
      </c>
      <c r="H34" s="46"/>
      <c r="I34" s="59" t="s">
        <v>43</v>
      </c>
      <c r="J34" s="49">
        <f>((B43*B43)+(B44*B44)+(B45*B45)+(C43*C43)+(C44*C44)+(C45*C45)+(D43*D43)+(D44*D44)+(D45*D45))/3</f>
        <v>1244.1159331727581</v>
      </c>
      <c r="K34" s="60">
        <f>J34-J27</f>
        <v>1.3246129484286939</v>
      </c>
      <c r="M34" s="14" t="s">
        <v>44</v>
      </c>
      <c r="N34" s="8">
        <f>(3-1)*(3-1)</f>
        <v>4</v>
      </c>
      <c r="O34" s="15">
        <f>K34</f>
        <v>1.3246129484286939</v>
      </c>
      <c r="P34" s="15">
        <f>O34/N34</f>
        <v>0.33115323710717348</v>
      </c>
      <c r="Q34" s="61">
        <f>P34/P35</f>
        <v>3.9132473691688237</v>
      </c>
      <c r="R34" s="8" t="s">
        <v>45</v>
      </c>
    </row>
    <row r="35" spans="1:32" ht="16.5" thickBot="1">
      <c r="A35" s="10" t="s">
        <v>69</v>
      </c>
      <c r="B35" s="11" t="s">
        <v>70</v>
      </c>
      <c r="C35" s="15">
        <f t="shared" si="3"/>
        <v>6.7749538743817235</v>
      </c>
      <c r="D35" s="15">
        <f t="shared" si="2"/>
        <v>6.4884512790033311</v>
      </c>
      <c r="E35" s="15">
        <f t="shared" si="2"/>
        <v>6.6407830863536068</v>
      </c>
      <c r="F35" s="15">
        <f t="shared" si="4"/>
        <v>19.904188239738662</v>
      </c>
      <c r="G35" s="15">
        <f t="shared" si="5"/>
        <v>6.6347294132462205</v>
      </c>
      <c r="H35" s="46"/>
      <c r="I35" s="59" t="s">
        <v>46</v>
      </c>
      <c r="J35" s="60">
        <f>K34-K32-K33</f>
        <v>0.34090191439167938</v>
      </c>
      <c r="K35" s="49"/>
      <c r="M35" s="14" t="s">
        <v>47</v>
      </c>
      <c r="N35" s="8">
        <f>(3-1)*(3*3-1)</f>
        <v>16</v>
      </c>
      <c r="O35" s="15">
        <f>J36</f>
        <v>1.3539782420757547</v>
      </c>
      <c r="P35" s="23">
        <f>O35/N35</f>
        <v>8.4623640129734667E-2</v>
      </c>
      <c r="Q35" s="48"/>
      <c r="R35" s="17"/>
    </row>
    <row r="36" spans="1:32" ht="16.5" thickBot="1">
      <c r="A36" s="13"/>
      <c r="B36" s="11" t="s">
        <v>71</v>
      </c>
      <c r="C36" s="15">
        <f t="shared" si="3"/>
        <v>7.0781353476745412</v>
      </c>
      <c r="D36" s="15">
        <f t="shared" si="2"/>
        <v>6.9065186599328019</v>
      </c>
      <c r="E36" s="15">
        <f t="shared" si="2"/>
        <v>6.5954529791364678</v>
      </c>
      <c r="F36" s="15">
        <f t="shared" si="4"/>
        <v>20.580106986743811</v>
      </c>
      <c r="G36" s="15">
        <f t="shared" si="5"/>
        <v>6.8600356622479373</v>
      </c>
      <c r="H36" s="46"/>
      <c r="I36" s="59" t="s">
        <v>48</v>
      </c>
      <c r="J36" s="60">
        <f>J29-J31-K34</f>
        <v>1.3539782420757547</v>
      </c>
      <c r="K36" s="49"/>
      <c r="M36" s="14" t="s">
        <v>18</v>
      </c>
      <c r="N36" s="8">
        <f>(3*3*3)-1</f>
        <v>26</v>
      </c>
      <c r="O36" s="15">
        <f>J29</f>
        <v>2.9086797756706346</v>
      </c>
      <c r="P36" s="48"/>
      <c r="Q36" s="24"/>
      <c r="R36" s="19"/>
    </row>
    <row r="37" spans="1:32" ht="16.5" thickBot="1">
      <c r="A37" s="13"/>
      <c r="B37" s="11" t="s">
        <v>72</v>
      </c>
      <c r="C37" s="15">
        <f t="shared" si="3"/>
        <v>6.9209825891993173</v>
      </c>
      <c r="D37" s="15">
        <f t="shared" si="2"/>
        <v>6.5650590248679555</v>
      </c>
      <c r="E37" s="15">
        <f t="shared" si="2"/>
        <v>6.5650590248679341</v>
      </c>
      <c r="F37" s="15">
        <f t="shared" si="4"/>
        <v>20.051100638935207</v>
      </c>
      <c r="G37" s="15">
        <f t="shared" si="5"/>
        <v>6.683700212978402</v>
      </c>
      <c r="H37" s="46"/>
      <c r="I37" s="46"/>
      <c r="J37" s="46"/>
      <c r="K37" s="46"/>
      <c r="M37" s="2"/>
      <c r="N37" s="2"/>
      <c r="O37" s="2"/>
      <c r="P37" s="2"/>
      <c r="Q37" s="2"/>
      <c r="R37" s="2"/>
    </row>
    <row r="38" spans="1:32" ht="16.5" thickBot="1">
      <c r="A38" s="30" t="s">
        <v>50</v>
      </c>
      <c r="B38" s="20"/>
      <c r="C38" s="15">
        <f>SUM(C29:C37)</f>
        <v>62.085875554748164</v>
      </c>
      <c r="D38" s="15">
        <f>SUM(D29:D37)</f>
        <v>61.044387554683787</v>
      </c>
      <c r="E38" s="15">
        <f>SUM(E29:E37)</f>
        <v>60.05097404671595</v>
      </c>
      <c r="F38" s="15">
        <f>SUM(F29:F37)</f>
        <v>183.18123715614789</v>
      </c>
      <c r="G38" s="18"/>
      <c r="H38" s="2"/>
      <c r="I38" s="2"/>
      <c r="J38" s="2"/>
      <c r="K38" s="2"/>
    </row>
    <row r="39" spans="1:32" ht="16.5" thickBot="1">
      <c r="A39" s="30" t="s">
        <v>19</v>
      </c>
      <c r="B39" s="20"/>
      <c r="C39" s="15">
        <f>AVERAGE(C29:C37)</f>
        <v>6.89843061719424</v>
      </c>
      <c r="D39" s="15">
        <f>AVERAGE(D29:D37)</f>
        <v>6.7827097282981983</v>
      </c>
      <c r="E39" s="15">
        <f>AVERAGE(E29:E37)</f>
        <v>6.6723304496351057</v>
      </c>
      <c r="F39" s="16"/>
      <c r="G39" s="4"/>
      <c r="H39" s="2"/>
      <c r="I39" s="28"/>
      <c r="J39" s="28"/>
      <c r="K39" s="2"/>
    </row>
    <row r="40" spans="1:32" ht="15.75">
      <c r="A40" s="2"/>
      <c r="B40" s="2"/>
      <c r="C40" s="2"/>
      <c r="D40" s="2"/>
      <c r="E40" s="2"/>
      <c r="F40" s="2"/>
      <c r="G40" s="2"/>
      <c r="H40" s="2"/>
      <c r="I40" s="2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1"/>
      <c r="AD40" s="2"/>
      <c r="AE40" s="2"/>
      <c r="AF40" s="2"/>
    </row>
    <row r="41" spans="1:32" ht="15.75">
      <c r="A41" s="73" t="s">
        <v>56</v>
      </c>
      <c r="B41" s="75" t="s">
        <v>57</v>
      </c>
      <c r="C41" s="75"/>
      <c r="D41" s="31"/>
      <c r="E41" s="34" t="s">
        <v>58</v>
      </c>
      <c r="F41" s="34" t="s">
        <v>59</v>
      </c>
      <c r="G41" s="46"/>
      <c r="H41" s="57" t="s">
        <v>52</v>
      </c>
      <c r="I41" s="57" t="s">
        <v>54</v>
      </c>
      <c r="J41" s="4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1"/>
      <c r="AD41" s="2"/>
      <c r="AE41" s="2"/>
      <c r="AF41" s="2"/>
    </row>
    <row r="42" spans="1:32" ht="15.75">
      <c r="A42" s="74"/>
      <c r="B42" s="32" t="s">
        <v>51</v>
      </c>
      <c r="C42" s="32" t="s">
        <v>53</v>
      </c>
      <c r="D42" s="34" t="s">
        <v>55</v>
      </c>
      <c r="E42" s="34"/>
      <c r="F42" s="34"/>
      <c r="G42" s="46"/>
      <c r="H42" s="54">
        <f>AVERAGE(G29:G31)</f>
        <v>7.0014225564795192</v>
      </c>
      <c r="I42" s="54">
        <f>AVERAGE(G29,G32,G35)</f>
        <v>6.8542346693610909</v>
      </c>
      <c r="J42" s="4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1"/>
      <c r="AD42" s="2"/>
      <c r="AE42" s="2"/>
      <c r="AF42" s="2"/>
    </row>
    <row r="43" spans="1:32" ht="15.75">
      <c r="A43" s="13" t="s">
        <v>60</v>
      </c>
      <c r="B43" s="62">
        <f>F29</f>
        <v>21.580158049049302</v>
      </c>
      <c r="C43" s="62">
        <f>F30</f>
        <v>20.772856954452177</v>
      </c>
      <c r="D43" s="63">
        <f>F31</f>
        <v>20.659788004814196</v>
      </c>
      <c r="E43" s="63">
        <f>SUM(B43:D43)</f>
        <v>63.012803008315679</v>
      </c>
      <c r="F43" s="63">
        <f>AVERAGE(B43:D43)</f>
        <v>21.004267669438558</v>
      </c>
      <c r="G43" s="46"/>
      <c r="H43" s="54">
        <f>AVERAGE(G32:G34)</f>
        <v>6.6258931424905052</v>
      </c>
      <c r="I43" s="54">
        <f>AVERAGE(G30,G33,G36)</f>
        <v>6.8644856928421341</v>
      </c>
      <c r="J43" s="4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1"/>
      <c r="AD43" s="2"/>
      <c r="AE43" s="2"/>
      <c r="AF43" s="2"/>
    </row>
    <row r="44" spans="1:32" ht="15.75">
      <c r="A44" s="13" t="s">
        <v>61</v>
      </c>
      <c r="B44" s="62">
        <f>F32</f>
        <v>20.203765735461861</v>
      </c>
      <c r="C44" s="62">
        <f>F33</f>
        <v>20.427407294383212</v>
      </c>
      <c r="D44" s="63">
        <f>F34</f>
        <v>19.00186525256947</v>
      </c>
      <c r="E44" s="63">
        <f>SUM(B44:D44)</f>
        <v>59.633038282414546</v>
      </c>
      <c r="F44" s="63">
        <f>AVERAGE(B44:D44)</f>
        <v>19.877679427471517</v>
      </c>
      <c r="G44" s="46"/>
      <c r="H44" s="54">
        <f>AVERAGE(G35:G37)</f>
        <v>6.7261550961575196</v>
      </c>
      <c r="I44" s="54">
        <f>AVERAGE(G31,G34,G37)</f>
        <v>6.6347504329243199</v>
      </c>
      <c r="J44" s="4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1"/>
      <c r="AD44" s="2"/>
      <c r="AE44" s="2"/>
      <c r="AF44" s="2"/>
    </row>
    <row r="45" spans="1:32" ht="15.75">
      <c r="A45" s="13" t="s">
        <v>62</v>
      </c>
      <c r="B45" s="62">
        <f>F35</f>
        <v>19.904188239738662</v>
      </c>
      <c r="C45" s="62">
        <f>F36</f>
        <v>20.580106986743811</v>
      </c>
      <c r="D45" s="63">
        <f>F37</f>
        <v>20.051100638935207</v>
      </c>
      <c r="E45" s="63">
        <f>SUM(B45:D45)</f>
        <v>60.535395865417684</v>
      </c>
      <c r="F45" s="63">
        <f>AVERAGE(B45:D45)</f>
        <v>20.178465288472562</v>
      </c>
      <c r="G45" s="2"/>
      <c r="H45" s="2"/>
      <c r="I45" s="2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1"/>
      <c r="AD45" s="2"/>
      <c r="AE45" s="2"/>
      <c r="AF45" s="2"/>
    </row>
    <row r="46" spans="1:32" ht="15.75">
      <c r="A46" s="31" t="s">
        <v>63</v>
      </c>
      <c r="B46" s="62">
        <f>SUM(B43:B45)</f>
        <v>61.688112024249818</v>
      </c>
      <c r="C46" s="62">
        <f>SUM(C43:C45)</f>
        <v>61.780371235579196</v>
      </c>
      <c r="D46" s="62">
        <f>SUM(D43:D45)</f>
        <v>59.712753896318873</v>
      </c>
      <c r="E46" s="62">
        <f>SUM(E43:E45)</f>
        <v>183.18123715614792</v>
      </c>
      <c r="F46" s="62">
        <f>SUM(F43:F45)</f>
        <v>61.060412385382634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1"/>
      <c r="AD46" s="2"/>
      <c r="AE46" s="2"/>
      <c r="AF46" s="2"/>
    </row>
    <row r="47" spans="1:32" ht="15.75">
      <c r="A47" s="31" t="s">
        <v>19</v>
      </c>
      <c r="B47" s="63">
        <f>AVERAGE(B43:B45)</f>
        <v>20.562704008083273</v>
      </c>
      <c r="C47" s="63">
        <f>AVERAGE(C43:C45)</f>
        <v>20.593457078526399</v>
      </c>
      <c r="D47" s="63">
        <f>AVERAGE(D43:D45)</f>
        <v>19.904251298772959</v>
      </c>
      <c r="E47" s="63">
        <f>AVERAGE(E43:E45)</f>
        <v>61.060412385382641</v>
      </c>
      <c r="F47" s="63">
        <f>AVERAGE(F43:F45)</f>
        <v>20.353470795127546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1"/>
      <c r="AD47" s="2"/>
      <c r="AE47" s="2"/>
      <c r="AF47" s="2"/>
    </row>
    <row r="48" spans="1:32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1"/>
      <c r="AD48" s="2"/>
      <c r="AE48" s="2"/>
      <c r="AF48" s="2"/>
    </row>
    <row r="49" spans="1:32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.7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7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>
      <c r="A53" s="2"/>
      <c r="B53" s="80" t="s">
        <v>16</v>
      </c>
      <c r="C53" s="8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>
      <c r="A54" s="2"/>
      <c r="B54" s="6" t="s">
        <v>21</v>
      </c>
      <c r="C54" s="28">
        <f>SQRT(P11/9)</f>
        <v>1.2308700793598679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6.5" thickBot="1">
      <c r="A57" s="2"/>
      <c r="B57" s="76" t="s">
        <v>92</v>
      </c>
      <c r="C57" s="76"/>
      <c r="D57" s="76"/>
      <c r="E57" s="76"/>
      <c r="F57" s="76"/>
      <c r="G57" s="76"/>
      <c r="H57" s="76"/>
      <c r="I57" s="7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6.5" thickBot="1">
      <c r="A58" s="2"/>
      <c r="B58" s="83" t="s">
        <v>22</v>
      </c>
      <c r="C58" s="71" t="s">
        <v>23</v>
      </c>
      <c r="D58" s="71" t="s">
        <v>24</v>
      </c>
      <c r="E58" s="71" t="s">
        <v>25</v>
      </c>
      <c r="F58" s="85" t="s">
        <v>26</v>
      </c>
      <c r="G58" s="86"/>
      <c r="H58" s="87"/>
      <c r="I58" s="81" t="s">
        <v>49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6.5" thickBot="1">
      <c r="A59" s="2"/>
      <c r="B59" s="84"/>
      <c r="C59" s="72"/>
      <c r="D59" s="72"/>
      <c r="E59" s="72"/>
      <c r="F59" s="29">
        <v>1</v>
      </c>
      <c r="G59" s="29">
        <v>2</v>
      </c>
      <c r="H59" s="29">
        <v>3</v>
      </c>
      <c r="I59" s="82"/>
      <c r="J59" s="2"/>
      <c r="K59" s="2"/>
      <c r="L59" s="2"/>
      <c r="M59" s="2"/>
      <c r="N59" s="2"/>
      <c r="O59" s="2"/>
      <c r="P59" s="2"/>
      <c r="Q59" s="2"/>
      <c r="R59" s="2"/>
      <c r="S59" s="2"/>
      <c r="T59" s="2" t="s">
        <v>6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6.5" thickBot="1">
      <c r="A60" s="2"/>
      <c r="B60" s="8" t="s">
        <v>34</v>
      </c>
      <c r="C60" s="8" t="s">
        <v>34</v>
      </c>
      <c r="D60" s="8" t="s">
        <v>53</v>
      </c>
      <c r="E60" s="15">
        <f>I18</f>
        <v>43.577777777777719</v>
      </c>
      <c r="F60" s="15" t="s">
        <v>34</v>
      </c>
      <c r="G60" s="15"/>
      <c r="H60" s="15"/>
      <c r="I60" s="22" t="s">
        <v>52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 t="s">
        <v>7</v>
      </c>
      <c r="U60" s="2"/>
      <c r="V60" s="2"/>
      <c r="W60" s="2"/>
      <c r="X60" s="2"/>
      <c r="Y60" s="2"/>
      <c r="Z60" s="2"/>
      <c r="AA60" s="2"/>
      <c r="AB60" s="2"/>
    </row>
    <row r="61" spans="1:32" ht="16.5" thickBot="1">
      <c r="A61" s="2"/>
      <c r="B61" s="15">
        <v>3</v>
      </c>
      <c r="C61" s="15">
        <f>C54*B61</f>
        <v>3.6926102380796038</v>
      </c>
      <c r="D61" s="8" t="s">
        <v>55</v>
      </c>
      <c r="E61" s="15">
        <f>I19</f>
        <v>44.777777777777793</v>
      </c>
      <c r="F61" s="61">
        <f>E61-E60</f>
        <v>1.2000000000000739</v>
      </c>
      <c r="G61" s="15" t="s">
        <v>34</v>
      </c>
      <c r="H61" s="15"/>
      <c r="I61" s="22" t="s">
        <v>52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 t="s">
        <v>8</v>
      </c>
      <c r="U61" s="2"/>
      <c r="V61" s="2"/>
      <c r="W61" s="2"/>
      <c r="X61" s="2"/>
      <c r="Y61" s="2"/>
      <c r="Z61" s="2"/>
      <c r="AA61" s="2"/>
      <c r="AB61" s="2"/>
    </row>
    <row r="62" spans="1:32" ht="16.5" thickBot="1">
      <c r="A62" s="2"/>
      <c r="B62" s="15">
        <v>3.15</v>
      </c>
      <c r="C62" s="15">
        <f>C54*B62</f>
        <v>3.8772407499835837</v>
      </c>
      <c r="D62" s="8" t="s">
        <v>51</v>
      </c>
      <c r="E62" s="15">
        <f>I17</f>
        <v>48.555555555555635</v>
      </c>
      <c r="F62" s="61">
        <f>E62-E60</f>
        <v>4.9777777777779164</v>
      </c>
      <c r="G62" s="61">
        <f>E62-E61</f>
        <v>3.7777777777778425</v>
      </c>
      <c r="H62" s="15" t="s">
        <v>34</v>
      </c>
      <c r="I62" s="22" t="s">
        <v>54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 t="s">
        <v>9</v>
      </c>
      <c r="U62" s="2"/>
      <c r="V62" s="2"/>
      <c r="W62" s="2"/>
      <c r="X62" s="2"/>
      <c r="Y62" s="2"/>
      <c r="Z62" s="2"/>
      <c r="AA62" s="2"/>
      <c r="AB62" s="2"/>
    </row>
    <row r="63" spans="1:32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 t="s">
        <v>10</v>
      </c>
      <c r="U63" s="2"/>
      <c r="V63" s="2"/>
      <c r="W63" s="2"/>
      <c r="X63" s="2"/>
      <c r="Y63" s="2"/>
      <c r="Z63" s="2"/>
      <c r="AA63" s="2"/>
      <c r="AB63" s="2"/>
    </row>
    <row r="64" spans="1:3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 t="s">
        <v>11</v>
      </c>
      <c r="U64" s="2"/>
      <c r="V64" s="2"/>
      <c r="W64" s="2"/>
      <c r="X64" s="2"/>
      <c r="Y64" s="2"/>
      <c r="Z64" s="2"/>
      <c r="AA64" s="2"/>
      <c r="AB64" s="2"/>
    </row>
    <row r="65" spans="1:28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 t="s">
        <v>12</v>
      </c>
      <c r="U65" s="2"/>
      <c r="V65" s="2"/>
      <c r="W65" s="2"/>
      <c r="X65" s="2"/>
      <c r="Y65" s="2"/>
      <c r="Z65" s="2"/>
      <c r="AA65" s="2"/>
      <c r="AB65" s="2"/>
    </row>
    <row r="66" spans="1:28" ht="15.75">
      <c r="A66" s="2"/>
      <c r="B66" s="2"/>
      <c r="C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 t="s">
        <v>13</v>
      </c>
      <c r="U66" s="2"/>
      <c r="V66" s="2"/>
      <c r="W66" s="2"/>
      <c r="X66" s="2"/>
      <c r="Y66" s="2"/>
      <c r="Z66" s="2"/>
      <c r="AA66" s="2"/>
      <c r="AB66" s="2"/>
    </row>
    <row r="67" spans="1:28" ht="15.75">
      <c r="A67" s="2"/>
      <c r="B67" s="2"/>
      <c r="C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 t="s">
        <v>14</v>
      </c>
      <c r="U67" s="2"/>
      <c r="V67" s="2"/>
      <c r="W67" s="2"/>
      <c r="X67" s="2"/>
      <c r="Y67" s="2"/>
      <c r="Z67" s="2"/>
      <c r="AA67" s="2"/>
      <c r="AB67" s="2"/>
    </row>
    <row r="68" spans="1:28" ht="15.75">
      <c r="A68" s="2"/>
      <c r="B68" s="2"/>
      <c r="C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76" t="s">
        <v>74</v>
      </c>
      <c r="L77" s="76"/>
      <c r="M77" s="76"/>
      <c r="N77" s="76"/>
      <c r="O77" s="76"/>
      <c r="P77" s="76"/>
      <c r="Q77" s="76"/>
      <c r="R77" s="76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>
      <c r="A78" s="2"/>
      <c r="B78" s="80" t="s">
        <v>16</v>
      </c>
      <c r="C78" s="80"/>
      <c r="D78" s="2"/>
      <c r="E78" s="2"/>
      <c r="F78" s="2"/>
      <c r="G78" s="2"/>
      <c r="H78" s="2"/>
      <c r="I78" s="2"/>
      <c r="J78" s="2"/>
      <c r="K78" s="88" t="s">
        <v>22</v>
      </c>
      <c r="L78" s="74" t="s">
        <v>23</v>
      </c>
      <c r="M78" s="74" t="s">
        <v>24</v>
      </c>
      <c r="N78" s="74" t="s">
        <v>25</v>
      </c>
      <c r="O78" s="75" t="s">
        <v>26</v>
      </c>
      <c r="P78" s="75"/>
      <c r="Q78" s="75"/>
      <c r="R78" s="31"/>
      <c r="S78" s="31"/>
      <c r="T78" s="31"/>
      <c r="U78" s="31"/>
      <c r="V78" s="31"/>
      <c r="W78" s="31"/>
      <c r="X78" s="31"/>
      <c r="Y78" s="2"/>
      <c r="Z78" s="2"/>
      <c r="AA78" s="2"/>
      <c r="AB78" s="2"/>
    </row>
    <row r="79" spans="1:28" ht="15.75">
      <c r="A79" s="2"/>
      <c r="B79" s="6" t="s">
        <v>21</v>
      </c>
      <c r="C79" s="7">
        <f>SQRT(P35/9)</f>
        <v>9.6967142275523568E-2</v>
      </c>
      <c r="D79" s="2"/>
      <c r="E79" s="2"/>
      <c r="F79" s="2"/>
      <c r="G79" s="2"/>
      <c r="H79" s="2"/>
      <c r="I79" s="2"/>
      <c r="J79" s="2"/>
      <c r="K79" s="88"/>
      <c r="L79" s="74"/>
      <c r="M79" s="74"/>
      <c r="N79" s="74"/>
      <c r="O79" s="34">
        <v>1</v>
      </c>
      <c r="P79" s="34">
        <v>2</v>
      </c>
      <c r="Q79" s="34">
        <v>3</v>
      </c>
      <c r="R79" s="36">
        <v>4</v>
      </c>
      <c r="S79" s="36">
        <v>5</v>
      </c>
      <c r="T79" s="36">
        <v>6</v>
      </c>
      <c r="U79" s="36">
        <v>7</v>
      </c>
      <c r="V79" s="36">
        <v>8</v>
      </c>
      <c r="W79" s="36">
        <v>9</v>
      </c>
      <c r="X79" s="34" t="s">
        <v>87</v>
      </c>
      <c r="Y79" s="2"/>
      <c r="Z79" s="2"/>
      <c r="AA79" s="2"/>
      <c r="AB79" s="2"/>
    </row>
    <row r="80" spans="1:28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9" t="s">
        <v>34</v>
      </c>
      <c r="L80" s="49" t="s">
        <v>34</v>
      </c>
      <c r="M80" s="9" t="s">
        <v>11</v>
      </c>
      <c r="N80" s="12">
        <v>6.33</v>
      </c>
      <c r="O80" s="12" t="s">
        <v>34</v>
      </c>
      <c r="P80" s="12"/>
      <c r="Q80" s="12"/>
      <c r="R80" s="26"/>
      <c r="S80" s="26"/>
      <c r="T80" s="26"/>
      <c r="U80" s="26"/>
      <c r="V80" s="26"/>
      <c r="W80" s="26"/>
      <c r="X80" s="26"/>
      <c r="Y80" s="2"/>
      <c r="Z80" s="2"/>
      <c r="AA80" s="2"/>
      <c r="AB80" s="2"/>
    </row>
    <row r="81" spans="1:28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12">
        <v>3</v>
      </c>
      <c r="L81" s="49">
        <f>K81*C54</f>
        <v>3.6926102380796038</v>
      </c>
      <c r="M81" s="9" t="s">
        <v>12</v>
      </c>
      <c r="N81" s="12">
        <v>6.63</v>
      </c>
      <c r="O81" s="44">
        <f>N81-N80</f>
        <v>0.29999999999999982</v>
      </c>
      <c r="P81" s="12" t="s">
        <v>34</v>
      </c>
      <c r="Q81" s="12"/>
      <c r="R81" s="26"/>
      <c r="S81" s="26"/>
      <c r="T81" s="26"/>
      <c r="U81" s="26"/>
      <c r="V81" s="26"/>
      <c r="W81" s="26"/>
      <c r="X81" s="26"/>
      <c r="Y81" s="2"/>
      <c r="Z81" s="2"/>
      <c r="AA81" s="2"/>
      <c r="AB81" s="2"/>
    </row>
    <row r="82" spans="1:28" ht="16.5" thickBot="1">
      <c r="A82" s="2"/>
      <c r="B82" s="76" t="s">
        <v>91</v>
      </c>
      <c r="C82" s="76"/>
      <c r="D82" s="76"/>
      <c r="E82" s="76"/>
      <c r="F82" s="76"/>
      <c r="G82" s="76"/>
      <c r="H82" s="76"/>
      <c r="I82" s="76"/>
      <c r="J82" s="2"/>
      <c r="K82" s="12">
        <v>3.15</v>
      </c>
      <c r="L82" s="49">
        <f>K82*C54</f>
        <v>3.8772407499835837</v>
      </c>
      <c r="M82" s="9" t="s">
        <v>14</v>
      </c>
      <c r="N82" s="12">
        <v>6.68</v>
      </c>
      <c r="O82" s="44">
        <f>N82-N80</f>
        <v>0.34999999999999964</v>
      </c>
      <c r="P82" s="44">
        <f>N82-N81</f>
        <v>4.9999999999999822E-2</v>
      </c>
      <c r="Q82" s="12" t="s">
        <v>34</v>
      </c>
      <c r="R82" s="26"/>
      <c r="S82" s="26"/>
      <c r="T82" s="26"/>
      <c r="U82" s="26"/>
      <c r="V82" s="26"/>
      <c r="W82" s="26"/>
      <c r="X82" s="26"/>
      <c r="Y82" s="2"/>
      <c r="Z82" s="2"/>
      <c r="AA82" s="2"/>
      <c r="AB82" s="2"/>
    </row>
    <row r="83" spans="1:28" ht="16.5" thickBot="1">
      <c r="A83" s="2"/>
      <c r="B83" s="83" t="s">
        <v>22</v>
      </c>
      <c r="C83" s="71" t="s">
        <v>23</v>
      </c>
      <c r="D83" s="71" t="s">
        <v>24</v>
      </c>
      <c r="E83" s="71" t="s">
        <v>25</v>
      </c>
      <c r="F83" s="85" t="s">
        <v>26</v>
      </c>
      <c r="G83" s="86"/>
      <c r="H83" s="87"/>
      <c r="I83" s="81" t="s">
        <v>49</v>
      </c>
      <c r="J83" s="2"/>
      <c r="K83" s="9">
        <v>3.23</v>
      </c>
      <c r="L83" s="49">
        <f>K83*C54</f>
        <v>3.9757103563323732</v>
      </c>
      <c r="M83" s="9" t="s">
        <v>9</v>
      </c>
      <c r="N83" s="12">
        <v>6.73</v>
      </c>
      <c r="O83" s="44">
        <f>N83-N80</f>
        <v>0.40000000000000036</v>
      </c>
      <c r="P83" s="45">
        <f>N83-N81</f>
        <v>0.10000000000000053</v>
      </c>
      <c r="Q83" s="27">
        <f>N83-N82</f>
        <v>5.0000000000000711E-2</v>
      </c>
      <c r="R83" s="12" t="s">
        <v>34</v>
      </c>
      <c r="S83" s="26"/>
      <c r="T83" s="26"/>
      <c r="U83" s="26"/>
      <c r="V83" s="26"/>
      <c r="W83" s="26"/>
      <c r="X83" s="26"/>
      <c r="Y83" s="2"/>
      <c r="Z83" s="2"/>
      <c r="AA83" s="2"/>
      <c r="AB83" s="2"/>
    </row>
    <row r="84" spans="1:28" ht="16.5" thickBot="1">
      <c r="A84" s="2"/>
      <c r="B84" s="84"/>
      <c r="C84" s="72"/>
      <c r="D84" s="72"/>
      <c r="E84" s="72"/>
      <c r="F84" s="29">
        <v>1</v>
      </c>
      <c r="G84" s="29">
        <v>2</v>
      </c>
      <c r="H84" s="29">
        <v>3</v>
      </c>
      <c r="I84" s="82"/>
      <c r="J84" s="2"/>
      <c r="K84" s="9">
        <v>3.3</v>
      </c>
      <c r="L84" s="49">
        <f>K84*C54</f>
        <v>4.0618712618875641</v>
      </c>
      <c r="M84" s="9" t="s">
        <v>10</v>
      </c>
      <c r="N84" s="12">
        <v>6.81</v>
      </c>
      <c r="O84" s="44">
        <f>N84-N80</f>
        <v>0.47999999999999954</v>
      </c>
      <c r="P84" s="45">
        <f>N84-N81</f>
        <v>0.17999999999999972</v>
      </c>
      <c r="Q84" s="27">
        <f>N84-N82</f>
        <v>0.12999999999999989</v>
      </c>
      <c r="R84" s="27">
        <f>N84-N83</f>
        <v>7.9999999999999183E-2</v>
      </c>
      <c r="S84" s="12" t="s">
        <v>34</v>
      </c>
      <c r="T84" s="26"/>
      <c r="U84" s="26"/>
      <c r="V84" s="26"/>
      <c r="W84" s="26"/>
      <c r="X84" s="26"/>
      <c r="Y84" s="2"/>
      <c r="Z84" s="2"/>
      <c r="AA84" s="2"/>
      <c r="AB84" s="2"/>
    </row>
    <row r="85" spans="1:28" ht="16.5" thickBot="1">
      <c r="A85" s="2"/>
      <c r="B85" s="8" t="s">
        <v>34</v>
      </c>
      <c r="C85" s="8" t="s">
        <v>34</v>
      </c>
      <c r="D85" s="8" t="s">
        <v>53</v>
      </c>
      <c r="E85" s="15">
        <f>H43</f>
        <v>6.6258931424905052</v>
      </c>
      <c r="F85" s="15" t="s">
        <v>34</v>
      </c>
      <c r="G85" s="15"/>
      <c r="H85" s="15"/>
      <c r="I85" s="22" t="s">
        <v>52</v>
      </c>
      <c r="J85" s="2"/>
      <c r="K85" s="9">
        <v>3.34</v>
      </c>
      <c r="L85" s="49">
        <f>K85*C54</f>
        <v>4.1111060650619589</v>
      </c>
      <c r="M85" s="9" t="s">
        <v>13</v>
      </c>
      <c r="N85" s="12">
        <v>6.86</v>
      </c>
      <c r="O85" s="44">
        <f>(N85-N80)</f>
        <v>0.53000000000000025</v>
      </c>
      <c r="P85" s="45">
        <f>N85-N81</f>
        <v>0.23000000000000043</v>
      </c>
      <c r="Q85" s="27">
        <f>N85-N82</f>
        <v>0.1800000000000006</v>
      </c>
      <c r="R85" s="27">
        <f>N85-N83</f>
        <v>0.12999999999999989</v>
      </c>
      <c r="S85" s="27">
        <f>N85-N84</f>
        <v>5.0000000000000711E-2</v>
      </c>
      <c r="T85" s="12" t="s">
        <v>34</v>
      </c>
      <c r="U85" s="26"/>
      <c r="V85" s="26"/>
      <c r="W85" s="26"/>
      <c r="X85" s="26"/>
      <c r="Y85" s="2"/>
      <c r="Z85" s="2"/>
      <c r="AA85" s="2"/>
      <c r="AB85" s="2"/>
    </row>
    <row r="86" spans="1:28" ht="16.5" thickBot="1">
      <c r="A86" s="2"/>
      <c r="B86" s="15">
        <v>3</v>
      </c>
      <c r="C86" s="15">
        <f>B86*C79</f>
        <v>0.29090142682657072</v>
      </c>
      <c r="D86" s="8" t="s">
        <v>55</v>
      </c>
      <c r="E86" s="15">
        <f>H44</f>
        <v>6.7261550961575196</v>
      </c>
      <c r="F86" s="61">
        <f>E86-E85</f>
        <v>0.1002619536670144</v>
      </c>
      <c r="G86" s="15" t="s">
        <v>34</v>
      </c>
      <c r="H86" s="15"/>
      <c r="I86" s="22" t="s">
        <v>52</v>
      </c>
      <c r="J86" s="2"/>
      <c r="K86" s="9">
        <v>3.37</v>
      </c>
      <c r="L86" s="49">
        <f>K86*C54</f>
        <v>4.1480321674427554</v>
      </c>
      <c r="M86" s="9" t="s">
        <v>8</v>
      </c>
      <c r="N86" s="12">
        <v>6.89</v>
      </c>
      <c r="O86" s="44">
        <f>N86-N80</f>
        <v>0.55999999999999961</v>
      </c>
      <c r="P86" s="45">
        <f>N86-N81</f>
        <v>0.25999999999999979</v>
      </c>
      <c r="Q86" s="27">
        <f>N86-N82</f>
        <v>0.20999999999999996</v>
      </c>
      <c r="R86" s="27">
        <f>N86-N83</f>
        <v>0.15999999999999925</v>
      </c>
      <c r="S86" s="27">
        <f>N86-N84</f>
        <v>8.0000000000000071E-2</v>
      </c>
      <c r="T86" s="27">
        <f>N86-N85</f>
        <v>2.9999999999999361E-2</v>
      </c>
      <c r="U86" s="12" t="s">
        <v>34</v>
      </c>
      <c r="V86" s="26"/>
      <c r="W86" s="26"/>
      <c r="X86" s="26"/>
      <c r="Y86" s="2"/>
      <c r="Z86" s="2"/>
      <c r="AA86" s="2"/>
      <c r="AB86" s="2"/>
    </row>
    <row r="87" spans="1:28" ht="16.5" thickBot="1">
      <c r="A87" s="2"/>
      <c r="B87" s="15">
        <v>3.15</v>
      </c>
      <c r="C87" s="15">
        <f>B87*C79</f>
        <v>0.30544649816789921</v>
      </c>
      <c r="D87" s="8" t="s">
        <v>51</v>
      </c>
      <c r="E87" s="15">
        <f>H42</f>
        <v>7.0014225564795192</v>
      </c>
      <c r="F87" s="61">
        <f>E87-E85</f>
        <v>0.37552941398901396</v>
      </c>
      <c r="G87" s="61">
        <f>E87-E86</f>
        <v>0.27526746032199956</v>
      </c>
      <c r="H87" s="15" t="s">
        <v>34</v>
      </c>
      <c r="I87" s="22" t="s">
        <v>54</v>
      </c>
      <c r="J87" s="2"/>
      <c r="K87" s="9">
        <v>3.39</v>
      </c>
      <c r="L87" s="49">
        <f>K87*C54</f>
        <v>4.1726495690299528</v>
      </c>
      <c r="M87" s="9" t="s">
        <v>7</v>
      </c>
      <c r="N87" s="12">
        <v>6.92</v>
      </c>
      <c r="O87" s="44">
        <f>N87-N80</f>
        <v>0.58999999999999986</v>
      </c>
      <c r="P87" s="45">
        <f>N87-N81</f>
        <v>0.29000000000000004</v>
      </c>
      <c r="Q87" s="27">
        <f>N87-N82</f>
        <v>0.24000000000000021</v>
      </c>
      <c r="R87" s="27">
        <f>N87-N83</f>
        <v>0.1899999999999995</v>
      </c>
      <c r="S87" s="27">
        <f>N87-N84</f>
        <v>0.11000000000000032</v>
      </c>
      <c r="T87" s="27">
        <f>N87-N85</f>
        <v>5.9999999999999609E-2</v>
      </c>
      <c r="U87" s="27">
        <f>N87-N86</f>
        <v>3.0000000000000249E-2</v>
      </c>
      <c r="V87" s="12" t="s">
        <v>34</v>
      </c>
      <c r="W87" s="26"/>
      <c r="X87" s="26"/>
      <c r="Y87" s="2"/>
      <c r="Z87" s="2"/>
      <c r="AA87" s="2"/>
      <c r="AB87" s="2"/>
    </row>
    <row r="88" spans="1:28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9">
        <v>3.41</v>
      </c>
      <c r="L88" s="49">
        <f>K88*C54</f>
        <v>4.1972669706171502</v>
      </c>
      <c r="M88" s="9" t="s">
        <v>6</v>
      </c>
      <c r="N88" s="12">
        <v>7.19</v>
      </c>
      <c r="O88" s="44">
        <f>N88-N80</f>
        <v>0.86000000000000032</v>
      </c>
      <c r="P88" s="45">
        <f>N88-N81</f>
        <v>0.5600000000000005</v>
      </c>
      <c r="Q88" s="27">
        <f>N88-N82</f>
        <v>0.51000000000000068</v>
      </c>
      <c r="R88" s="27">
        <f>N88-N83</f>
        <v>0.45999999999999996</v>
      </c>
      <c r="S88" s="27">
        <f>N88-N84</f>
        <v>0.38000000000000078</v>
      </c>
      <c r="T88" s="67">
        <f>N88-N85</f>
        <v>0.33000000000000007</v>
      </c>
      <c r="U88" s="27">
        <f>N88-N86</f>
        <v>0.30000000000000071</v>
      </c>
      <c r="V88" s="27">
        <f>N88-N87</f>
        <v>0.27000000000000046</v>
      </c>
      <c r="W88" s="12" t="s">
        <v>34</v>
      </c>
      <c r="X88" s="26"/>
      <c r="Y88" s="2"/>
      <c r="Z88" s="2"/>
      <c r="AA88" s="2"/>
      <c r="AB88" s="2"/>
    </row>
    <row r="89" spans="1:28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4"/>
      <c r="N89" s="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</sheetData>
  <mergeCells count="40">
    <mergeCell ref="B82:I82"/>
    <mergeCell ref="B83:B84"/>
    <mergeCell ref="C83:C84"/>
    <mergeCell ref="D83:D84"/>
    <mergeCell ref="E83:E84"/>
    <mergeCell ref="F83:H83"/>
    <mergeCell ref="I83:I84"/>
    <mergeCell ref="K77:R77"/>
    <mergeCell ref="B78:C78"/>
    <mergeCell ref="K78:K79"/>
    <mergeCell ref="L78:L79"/>
    <mergeCell ref="M78:M79"/>
    <mergeCell ref="N78:N79"/>
    <mergeCell ref="O78:Q78"/>
    <mergeCell ref="B58:B59"/>
    <mergeCell ref="C58:C59"/>
    <mergeCell ref="D58:D59"/>
    <mergeCell ref="E58:E59"/>
    <mergeCell ref="F58:H58"/>
    <mergeCell ref="I58:I59"/>
    <mergeCell ref="M4:R4"/>
    <mergeCell ref="M5:M6"/>
    <mergeCell ref="M28:R28"/>
    <mergeCell ref="M29:M30"/>
    <mergeCell ref="F3:F4"/>
    <mergeCell ref="G3:G4"/>
    <mergeCell ref="B53:C53"/>
    <mergeCell ref="B57:I57"/>
    <mergeCell ref="A27:A28"/>
    <mergeCell ref="B27:B28"/>
    <mergeCell ref="C27:E27"/>
    <mergeCell ref="F27:F28"/>
    <mergeCell ref="G27:G28"/>
    <mergeCell ref="A41:A42"/>
    <mergeCell ref="B41:C41"/>
    <mergeCell ref="A17:A18"/>
    <mergeCell ref="B17:C17"/>
    <mergeCell ref="A3:A4"/>
    <mergeCell ref="B3:B4"/>
    <mergeCell ref="C3:E3"/>
  </mergeCells>
  <pageMargins left="0.7" right="0.7" top="0.75" bottom="0.75" header="0.3" footer="0.3"/>
  <pageSetup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PROTEIN</vt:lpstr>
      <vt:lpstr>COUNT PROTEIN</vt:lpstr>
      <vt:lpstr>LEMAK</vt:lpstr>
      <vt:lpstr>COUNT LEMAK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 Melanti</dc:creator>
  <cp:lastModifiedBy>Ria Melanti</cp:lastModifiedBy>
  <dcterms:created xsi:type="dcterms:W3CDTF">2010-12-11T13:32:02Z</dcterms:created>
  <dcterms:modified xsi:type="dcterms:W3CDTF">2010-12-22T00:02:50Z</dcterms:modified>
</cp:coreProperties>
</file>