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885" windowHeight="5730" activeTab="2"/>
  </bookViews>
  <sheets>
    <sheet name="Data + Perhitungan Awal" sheetId="1" r:id="rId1"/>
    <sheet name="Indeks Prod." sheetId="2" r:id="rId2"/>
    <sheet name="Evaluasi" sheetId="3" r:id="rId3"/>
  </sheets>
  <definedNames/>
  <calcPr fullCalcOnLoad="1"/>
</workbook>
</file>

<file path=xl/sharedStrings.xml><?xml version="1.0" encoding="utf-8"?>
<sst xmlns="http://schemas.openxmlformats.org/spreadsheetml/2006/main" count="489" uniqueCount="109">
  <si>
    <t>Uraian</t>
  </si>
  <si>
    <t>Tahun</t>
  </si>
  <si>
    <t>Penjualan</t>
  </si>
  <si>
    <t>Total</t>
  </si>
  <si>
    <t>Modal</t>
  </si>
  <si>
    <t>Biaya Tenaga Kerja</t>
  </si>
  <si>
    <t>Gaji,upah,honor</t>
  </si>
  <si>
    <t>ASTEK</t>
  </si>
  <si>
    <t>Sosial</t>
  </si>
  <si>
    <t>Biaya Bahan</t>
  </si>
  <si>
    <t>Bahan baku</t>
  </si>
  <si>
    <t>Bahan Pembantu</t>
  </si>
  <si>
    <t>Bahan Pengemas</t>
  </si>
  <si>
    <t>Biaya Energi</t>
  </si>
  <si>
    <t>Listrik</t>
  </si>
  <si>
    <t>Air</t>
  </si>
  <si>
    <t>Biaya Lain-lain</t>
  </si>
  <si>
    <t>Sparepart</t>
  </si>
  <si>
    <t>Asuransi</t>
  </si>
  <si>
    <t>Transport</t>
  </si>
  <si>
    <t>Umum</t>
  </si>
  <si>
    <t>Pemeliharaan</t>
  </si>
  <si>
    <t>Lain-lain</t>
  </si>
  <si>
    <t>169.75</t>
  </si>
  <si>
    <t>Periode</t>
  </si>
  <si>
    <t>Dalam Negeri</t>
  </si>
  <si>
    <t>Luar Negeri</t>
  </si>
  <si>
    <t xml:space="preserve">Harga Berlaku </t>
  </si>
  <si>
    <t>Bahan Baku</t>
  </si>
  <si>
    <t>I</t>
  </si>
  <si>
    <t>II</t>
  </si>
  <si>
    <t>III</t>
  </si>
  <si>
    <t>IV</t>
  </si>
  <si>
    <t>V</t>
  </si>
  <si>
    <t>Laju inflasi (%)</t>
  </si>
  <si>
    <t>Deflator</t>
  </si>
  <si>
    <t>Energi</t>
  </si>
  <si>
    <t>Kapital</t>
  </si>
  <si>
    <t xml:space="preserve">Klasifikasi Struktur Biaya </t>
  </si>
  <si>
    <t>Data Pendapatan Total (Total Keluaran)</t>
  </si>
  <si>
    <t>Data Biaya Bahan  &amp; Biaya Tenaga Kerja</t>
  </si>
  <si>
    <t>Data Biaya Energi  &amp; Biaya Kapital</t>
  </si>
  <si>
    <t>Lainnya</t>
  </si>
  <si>
    <t>Data Biaya Lain-lain</t>
  </si>
  <si>
    <t>Data Biaya Total (Total Masukan)</t>
  </si>
  <si>
    <t>Total Masukan</t>
  </si>
  <si>
    <t>Laju Inflasi</t>
  </si>
  <si>
    <t>Harga Konstan</t>
  </si>
  <si>
    <t>Data Biaya Bahan</t>
  </si>
  <si>
    <t>Data Biaya Tenaga Kerja</t>
  </si>
  <si>
    <t>Data Biaya Energi</t>
  </si>
  <si>
    <t>Data Biaya Kapital</t>
  </si>
  <si>
    <t>Tingkat Produktivitas</t>
  </si>
  <si>
    <t>Total Output</t>
  </si>
  <si>
    <t>Total Input</t>
  </si>
  <si>
    <t>Indeks Produktivitas Total</t>
  </si>
  <si>
    <t>Indeks</t>
  </si>
  <si>
    <t>Perubahan Periode Dasar</t>
  </si>
  <si>
    <t>Perubahan dari Periode Sebelumnya</t>
  </si>
  <si>
    <t>-</t>
  </si>
  <si>
    <t>Indeks Produktivitas Tenaga Kerja</t>
  </si>
  <si>
    <t>Indeks Produktivitas Kapital</t>
  </si>
  <si>
    <t>Indeks Produktivitas Bahan</t>
  </si>
  <si>
    <t>Indeks Produktivitas Energi</t>
  </si>
  <si>
    <t>Indeks Produktivitas Lain-lain</t>
  </si>
  <si>
    <t>NILAI INDEKS PRODUKTIVITAS</t>
  </si>
  <si>
    <t>NILAI INDEKS FAKTOR-FAKTOR PRODUKTIVITAS</t>
  </si>
  <si>
    <t>Faktor Keluaran</t>
  </si>
  <si>
    <t>Indeks Faktor Keluaran</t>
  </si>
  <si>
    <t>Indeks Faktor Masukan</t>
  </si>
  <si>
    <t>Indeks Faktor Tenaga Kerja</t>
  </si>
  <si>
    <t>Indeks Tenaga Kerja</t>
  </si>
  <si>
    <t>Indeks Kapital</t>
  </si>
  <si>
    <t>Indeks Bahan</t>
  </si>
  <si>
    <t>Indeks  Energi</t>
  </si>
  <si>
    <t>Indeks  Lain-lain</t>
  </si>
  <si>
    <t>Faktor Masukan</t>
  </si>
  <si>
    <t>Tenaga Kerja</t>
  </si>
  <si>
    <t>Bahan</t>
  </si>
  <si>
    <t>Masukan</t>
  </si>
  <si>
    <t>Keluaran</t>
  </si>
  <si>
    <t>Keterangan</t>
  </si>
  <si>
    <t>Tingkat Produktivitas Total</t>
  </si>
  <si>
    <t>Perubahan dari periode Sebelumnya</t>
  </si>
  <si>
    <t>Perubahan dari periode dasar</t>
  </si>
  <si>
    <t>Tingkat Produktivitas Tenaga Kerja</t>
  </si>
  <si>
    <t>Tingkat Produktivitas Kapital</t>
  </si>
  <si>
    <t>Indeks Faktor Kapital</t>
  </si>
  <si>
    <t>Tingkat Produktivitas Energi</t>
  </si>
  <si>
    <t>Indeks Faktor Energi</t>
  </si>
  <si>
    <t>Tingkat Produktivitas Bahan</t>
  </si>
  <si>
    <t>Indeks Faktor Bahan</t>
  </si>
  <si>
    <t>Tingkat Produktivitas Lain-lain</t>
  </si>
  <si>
    <t>Indeks Faktor Lain-lain</t>
  </si>
  <si>
    <t>Rata-rata</t>
  </si>
  <si>
    <t>Faktor</t>
  </si>
  <si>
    <t>Bobot</t>
  </si>
  <si>
    <t>Persentase (%)</t>
  </si>
  <si>
    <t>Persentase Kumulatif(%)</t>
  </si>
  <si>
    <t>No.</t>
  </si>
  <si>
    <t>Produktivitas Lain-lain</t>
  </si>
  <si>
    <t>Produktivitas Energi</t>
  </si>
  <si>
    <t>Produktivitas Bahan</t>
  </si>
  <si>
    <t>Produktivitas Tenaga Kerja</t>
  </si>
  <si>
    <t>Produktivitas Kapital</t>
  </si>
  <si>
    <t>Produktivitas Total</t>
  </si>
  <si>
    <t>IndeksProduktivitas</t>
  </si>
  <si>
    <t>Indeks Faktor Produktivitas</t>
  </si>
  <si>
    <t>Indeks Faktor TK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</si>
</sst>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"/>
    <numFmt numFmtId="174" formatCode="&quot;Rp&quot;#,##0.0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Times New Roman"/>
      <family val="1"/>
    </font>
    <font>
      <b/>
      <sz val="8.7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.25"/>
      <name val="Times New Roman"/>
      <family val="1"/>
    </font>
    <font>
      <sz val="8.25"/>
      <name val="Times New Roman"/>
      <family val="1"/>
    </font>
    <font>
      <sz val="9.75"/>
      <name val="Times New Roman"/>
      <family val="1"/>
    </font>
    <font>
      <sz val="9"/>
      <name val="Arial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5" borderId="6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 horizontal="right" vertical="top"/>
    </xf>
    <xf numFmtId="0" fontId="3" fillId="0" borderId="7" xfId="0" applyFont="1" applyBorder="1" applyAlignment="1">
      <alignment horizontal="justify" vertical="top"/>
    </xf>
    <xf numFmtId="3" fontId="4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justify"/>
    </xf>
    <xf numFmtId="0" fontId="2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justify"/>
    </xf>
    <xf numFmtId="3" fontId="4" fillId="0" borderId="4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1" xfId="0" applyFont="1" applyFill="1" applyBorder="1" applyAlignment="1">
      <alignment horizontal="justify"/>
    </xf>
    <xf numFmtId="3" fontId="4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/>
    </xf>
    <xf numFmtId="0" fontId="3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2" fontId="4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TINGKAT PRODUKTIVITAS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425"/>
          <c:w val="0.909"/>
          <c:h val="0.8637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 + Perhitungan Awal'!$X$6:$X$10</c:f>
              <c:numCache/>
            </c:numRef>
          </c:cat>
          <c:val>
            <c:numRef>
              <c:f>'Data + Perhitungan Awal'!$AB$6:$AB$10</c:f>
              <c:numCache/>
            </c:numRef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85578"/>
        <c:crosses val="autoZero"/>
        <c:auto val="1"/>
        <c:lblOffset val="100"/>
        <c:noMultiLvlLbl val="0"/>
      </c:catAx>
      <c:valAx>
        <c:axId val="59685578"/>
        <c:scaling>
          <c:orientation val="minMax"/>
          <c:min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TINGKAT PRODUKTIVITAS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14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Evaluasi!$AY$27:$AY$31</c:f>
              <c:numCache/>
            </c:numRef>
          </c:cat>
          <c:val>
            <c:numRef>
              <c:f>Evaluasi!$BB$27:$BB$31</c:f>
              <c:numCache/>
            </c:numRef>
          </c:val>
        </c:ser>
        <c:gapWidth val="30"/>
        <c:axId val="14643307"/>
        <c:axId val="64680900"/>
      </c:barChart>
      <c:catAx>
        <c:axId val="1464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Peringkat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0900"/>
        <c:crosses val="autoZero"/>
        <c:auto val="1"/>
        <c:lblOffset val="100"/>
        <c:noMultiLvlLbl val="0"/>
      </c:catAx>
      <c:valAx>
        <c:axId val="646809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Persentase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4330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TINGKAT PRODUKTIVITAS TENAGA KERJA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05"/>
          <c:w val="0.90925"/>
          <c:h val="0.849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 + Perhitungan Awal'!$X$15:$X$19</c:f>
              <c:numCache/>
            </c:numRef>
          </c:cat>
          <c:val>
            <c:numRef>
              <c:f>'Data + Perhitungan Awal'!$AB$15:$AB$19</c:f>
              <c:numCache/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  <c:min val="13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TINGKAT PRODUKTIVITAS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9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TINGKAT PRODUKTIVITAS KAPITAL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325"/>
          <c:w val="0.90925"/>
          <c:h val="0.847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 + Perhitungan Awal'!$X$24:$X$28</c:f>
              <c:numCache/>
            </c:numRef>
          </c:cat>
          <c:val>
            <c:numRef>
              <c:f>'Data + Perhitungan Awal'!$AB$24:$AB$28</c:f>
              <c:numCache/>
            </c:numRef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856638"/>
        <c:crosses val="autoZero"/>
        <c:auto val="1"/>
        <c:lblOffset val="100"/>
        <c:noMultiLvlLbl val="0"/>
      </c:catAx>
      <c:valAx>
        <c:axId val="16856638"/>
        <c:scaling>
          <c:orientation val="minMax"/>
          <c:max val="26.05"/>
          <c:min val="13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TINGKAT PRODUKTIVITAS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242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TINGKAT PRODUKTIVITAS BAHAN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95"/>
          <c:w val="0.9095"/>
          <c:h val="0.844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 + Perhitungan Awal'!$AD$15:$AD$19</c:f>
              <c:numCache/>
            </c:numRef>
          </c:cat>
          <c:val>
            <c:numRef>
              <c:f>'Data + Perhitungan Awal'!$AH$15:$AH$19</c:f>
              <c:numCache/>
            </c:numRef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10408"/>
        <c:crosses val="autoZero"/>
        <c:auto val="1"/>
        <c:lblOffset val="100"/>
        <c:noMultiLvlLbl val="0"/>
      </c:catAx>
      <c:valAx>
        <c:axId val="23210408"/>
        <c:scaling>
          <c:orientation val="minMax"/>
          <c:max val="8.95"/>
          <c:min val="7.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TINGKAT PRODUKTIVITAS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9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TINGKAT PRODUKTIVITAS ENERGI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005"/>
          <c:w val="0.90875"/>
          <c:h val="0.8462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 + Perhitungan Awal'!$AD$24:$AD$28</c:f>
              <c:numCache/>
            </c:numRef>
          </c:cat>
          <c:val>
            <c:numRef>
              <c:f>'Data + Perhitungan Awal'!$AH$24:$AH$28</c:f>
              <c:numCache/>
            </c:numRef>
          </c:val>
          <c:smooth val="0"/>
        </c:ser>
        <c:marker val="1"/>
        <c:axId val="7567081"/>
        <c:axId val="994866"/>
      </c:lineChart>
      <c:catAx>
        <c:axId val="756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4866"/>
        <c:crosses val="autoZero"/>
        <c:auto val="1"/>
        <c:lblOffset val="100"/>
        <c:noMultiLvlLbl val="0"/>
      </c:catAx>
      <c:valAx>
        <c:axId val="994866"/>
        <c:scaling>
          <c:orientation val="minMax"/>
          <c:min val="1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TINGKAT PRODUKTIVITAS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67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TINGKAT PRODUKTIVITAS LAIN-LAIN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925"/>
          <c:w val="0.9035"/>
          <c:h val="0.851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 + Perhitungan Awal'!$X$33:$X$37</c:f>
              <c:numCache/>
            </c:numRef>
          </c:cat>
          <c:val>
            <c:numRef>
              <c:f>'Data + Perhitungan Awal'!$AB$33:$AB$37</c:f>
              <c:numCache/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75292"/>
        <c:crosses val="autoZero"/>
        <c:auto val="1"/>
        <c:lblOffset val="100"/>
        <c:noMultiLvlLbl val="0"/>
      </c:catAx>
      <c:valAx>
        <c:axId val="13475292"/>
        <c:scaling>
          <c:orientation val="minMax"/>
          <c:min val="2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TINGKAT PRODUKTIVITAS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5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TINGKAT PRODUKTIVITAS PT. SERAYU JAYA 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1475"/>
          <c:w val="0.7437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+ Perhitungan Awal'!$AK$5:$AO$5</c:f>
              <c:numCache/>
            </c:numRef>
          </c:cat>
          <c:val>
            <c:numRef>
              <c:f>'Data + Perhitungan Awal'!$AK$6:$AO$6</c:f>
              <c:numCache/>
            </c:numRef>
          </c:val>
        </c:ser>
        <c:ser>
          <c:idx val="1"/>
          <c:order val="1"/>
          <c:tx>
            <c:v>Tenaga Kerja</c:v>
          </c:tx>
          <c:spPr>
            <a:pattFill prst="diagBrick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'Data + Perhitungan Awal'!$AK$5:$AO$5</c:f>
              <c:numCache/>
            </c:numRef>
          </c:cat>
          <c:val>
            <c:numRef>
              <c:f>'Data + Perhitungan Awal'!$AK$7:$AO$7</c:f>
              <c:numCache/>
            </c:numRef>
          </c:val>
        </c:ser>
        <c:ser>
          <c:idx val="2"/>
          <c:order val="2"/>
          <c:tx>
            <c:v>Bahan</c:v>
          </c:tx>
          <c:spPr>
            <a:pattFill prst="ltHorz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'Data + Perhitungan Awal'!$AK$5:$AO$5</c:f>
              <c:numCache/>
            </c:numRef>
          </c:cat>
          <c:val>
            <c:numRef>
              <c:f>'Data + Perhitungan Awal'!$AK$8:$AO$8</c:f>
              <c:numCache/>
            </c:numRef>
          </c:val>
        </c:ser>
        <c:ser>
          <c:idx val="3"/>
          <c:order val="3"/>
          <c:tx>
            <c:v>Energi</c:v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+ Perhitungan Awal'!$AK$5:$AO$5</c:f>
              <c:numCache/>
            </c:numRef>
          </c:cat>
          <c:val>
            <c:numRef>
              <c:f>'Data + Perhitungan Awal'!$AK$9:$AO$9</c:f>
              <c:numCache/>
            </c:numRef>
          </c:val>
        </c:ser>
        <c:ser>
          <c:idx val="4"/>
          <c:order val="4"/>
          <c:tx>
            <c:v>Lain-lain</c:v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+ Perhitungan Awal'!$AK$5:$AO$5</c:f>
              <c:numCache/>
            </c:numRef>
          </c:cat>
          <c:val>
            <c:numRef>
              <c:f>'Data + Perhitungan Awal'!$AK$10:$AO$10</c:f>
              <c:numCache/>
            </c:numRef>
          </c:val>
        </c:ser>
        <c:ser>
          <c:idx val="5"/>
          <c:order val="5"/>
          <c:tx>
            <c:v>Kapital</c:v>
          </c:tx>
          <c:spPr>
            <a:pattFill prst="lgGrid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'Data + Perhitungan Awal'!$AK$5:$AO$5</c:f>
              <c:numCache/>
            </c:numRef>
          </c:cat>
          <c:val>
            <c:numRef>
              <c:f>'Data + Perhitungan Awal'!$AK$11:$AO$11</c:f>
              <c:numCache/>
            </c:numRef>
          </c:val>
        </c:ser>
        <c:axId val="54168765"/>
        <c:axId val="17756838"/>
      </c:barChart>
      <c:catAx>
        <c:axId val="5416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56838"/>
        <c:crosses val="autoZero"/>
        <c:auto val="1"/>
        <c:lblOffset val="100"/>
        <c:noMultiLvlLbl val="0"/>
      </c:catAx>
      <c:valAx>
        <c:axId val="17756838"/>
        <c:scaling>
          <c:orientation val="minMax"/>
          <c:max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TINGKAT PRODUKTIVITAS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68765"/>
        <c:crossesAt val="1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30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INDEKS PRODUKTIVITAS PT. SERAYU JAYA 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8"/>
          <c:w val="0.7542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v>Keluaran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Prod.'!$Q$5:$Q$9</c:f>
              <c:numCache/>
            </c:numRef>
          </c:val>
        </c:ser>
        <c:ser>
          <c:idx val="1"/>
          <c:order val="1"/>
          <c:tx>
            <c:v>Tenaga Kerja</c:v>
          </c:tx>
          <c:spPr>
            <a:pattFill prst="lgGrid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Prod.'!$R$5:$R$9</c:f>
              <c:numCache/>
            </c:numRef>
          </c:val>
        </c:ser>
        <c:ser>
          <c:idx val="2"/>
          <c:order val="2"/>
          <c:tx>
            <c:v>Bahan</c:v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Prod.'!$S$5:$S$9</c:f>
              <c:numCache/>
            </c:numRef>
          </c:val>
        </c:ser>
        <c:ser>
          <c:idx val="3"/>
          <c:order val="3"/>
          <c:tx>
            <c:v>Energi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Prod.'!$T$5:$T$9</c:f>
              <c:numCache/>
            </c:numRef>
          </c:val>
        </c:ser>
        <c:ser>
          <c:idx val="4"/>
          <c:order val="4"/>
          <c:tx>
            <c:v>Kapital</c:v>
          </c:tx>
          <c:spPr>
            <a:pattFill prst="lgCheck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Prod.'!$U$5:$U$9</c:f>
              <c:numCache/>
            </c:numRef>
          </c:val>
        </c:ser>
        <c:ser>
          <c:idx val="5"/>
          <c:order val="5"/>
          <c:tx>
            <c:v>Lain-lain</c:v>
          </c:tx>
          <c:spPr>
            <a:pattFill prst="diagBrick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Prod.'!$V$5:$V$9</c:f>
              <c:numCache/>
            </c:numRef>
          </c:val>
        </c:ser>
        <c:gapWidth val="160"/>
        <c:axId val="25593815"/>
        <c:axId val="29017744"/>
      </c:barChart>
      <c:catAx>
        <c:axId val="2559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17744"/>
        <c:crosses val="autoZero"/>
        <c:auto val="1"/>
        <c:lblOffset val="100"/>
        <c:noMultiLvlLbl val="0"/>
      </c:catAx>
      <c:valAx>
        <c:axId val="29017744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INDEKS PRODUKTIVITAS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59381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30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INDEKS FAKTOR-FAKTOR PRODUKTIVITAS PT. SERAYU JAYA 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775"/>
          <c:w val="0.7547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Keluaran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Prod.'!$Q$34:$Q$38</c:f>
              <c:numCache/>
            </c:numRef>
          </c:val>
        </c:ser>
        <c:ser>
          <c:idx val="1"/>
          <c:order val="1"/>
          <c:tx>
            <c:v>Masukan</c:v>
          </c:tx>
          <c:spPr>
            <a:pattFill prst="lgGrid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Prod.'!$R$34:$R$38</c:f>
              <c:numCache/>
            </c:numRef>
          </c:val>
        </c:ser>
        <c:ser>
          <c:idx val="2"/>
          <c:order val="2"/>
          <c:tx>
            <c:v>Tenaga Kerja</c:v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Prod.'!$S$34:$S$38</c:f>
              <c:numCache/>
            </c:numRef>
          </c:val>
        </c:ser>
        <c:ser>
          <c:idx val="3"/>
          <c:order val="3"/>
          <c:tx>
            <c:v>Kapital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Prod.'!$T$34:$T$38</c:f>
              <c:numCache/>
            </c:numRef>
          </c:val>
        </c:ser>
        <c:ser>
          <c:idx val="4"/>
          <c:order val="4"/>
          <c:tx>
            <c:v>Bahan</c:v>
          </c:tx>
          <c:spPr>
            <a:pattFill prst="lgCheck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Prod.'!$U$34:$U$38</c:f>
              <c:numCache/>
            </c:numRef>
          </c:val>
        </c:ser>
        <c:ser>
          <c:idx val="5"/>
          <c:order val="5"/>
          <c:tx>
            <c:v>Energi</c:v>
          </c:tx>
          <c:spPr>
            <a:pattFill prst="diagBrick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'Indeks Prod.'!$P$5:$P$9</c:f>
              <c:numCache/>
            </c:numRef>
          </c:cat>
          <c:val>
            <c:numRef>
              <c:f>'Indeks Prod.'!$V$34:$V$38</c:f>
              <c:numCache/>
            </c:numRef>
          </c:val>
        </c:ser>
        <c:ser>
          <c:idx val="6"/>
          <c:order val="6"/>
          <c:tx>
            <c:v>Lain-lain</c:v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'Indeks Prod.'!$W$34:$W$38</c:f>
              <c:numCache/>
            </c:numRef>
          </c:val>
        </c:ser>
        <c:gapWidth val="160"/>
        <c:axId val="59833105"/>
        <c:axId val="1627034"/>
      </c:barChart>
      <c:catAx>
        <c:axId val="598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27034"/>
        <c:crosses val="autoZero"/>
        <c:auto val="1"/>
        <c:lblOffset val="100"/>
        <c:noMultiLvlLbl val="0"/>
      </c:catAx>
      <c:valAx>
        <c:axId val="1627034"/>
        <c:scaling>
          <c:orientation val="minMax"/>
          <c:max val="2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INDEKS FAKTOR-FAKTOR PRODUKTIVITAS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833105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2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38</xdr:row>
      <xdr:rowOff>0</xdr:rowOff>
    </xdr:from>
    <xdr:to>
      <xdr:col>27</xdr:col>
      <xdr:colOff>1247775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5944850" y="5953125"/>
        <a:ext cx="4171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38</xdr:row>
      <xdr:rowOff>0</xdr:rowOff>
    </xdr:from>
    <xdr:to>
      <xdr:col>34</xdr:col>
      <xdr:colOff>28575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20288250" y="5953125"/>
        <a:ext cx="4181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27</xdr:col>
      <xdr:colOff>1247775</xdr:colOff>
      <xdr:row>73</xdr:row>
      <xdr:rowOff>9525</xdr:rowOff>
    </xdr:to>
    <xdr:graphicFrame>
      <xdr:nvGraphicFramePr>
        <xdr:cNvPr id="3" name="Chart 3"/>
        <xdr:cNvGraphicFramePr/>
      </xdr:nvGraphicFramePr>
      <xdr:xfrm>
        <a:off x="15935325" y="8867775"/>
        <a:ext cx="41814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0</xdr:colOff>
      <xdr:row>56</xdr:row>
      <xdr:rowOff>0</xdr:rowOff>
    </xdr:from>
    <xdr:to>
      <xdr:col>34</xdr:col>
      <xdr:colOff>38100</xdr:colOff>
      <xdr:row>73</xdr:row>
      <xdr:rowOff>28575</xdr:rowOff>
    </xdr:to>
    <xdr:graphicFrame>
      <xdr:nvGraphicFramePr>
        <xdr:cNvPr id="4" name="Chart 4"/>
        <xdr:cNvGraphicFramePr/>
      </xdr:nvGraphicFramePr>
      <xdr:xfrm>
        <a:off x="20288250" y="8867775"/>
        <a:ext cx="41910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114300</xdr:colOff>
      <xdr:row>38</xdr:row>
      <xdr:rowOff>0</xdr:rowOff>
    </xdr:from>
    <xdr:to>
      <xdr:col>41</xdr:col>
      <xdr:colOff>0</xdr:colOff>
      <xdr:row>55</xdr:row>
      <xdr:rowOff>9525</xdr:rowOff>
    </xdr:to>
    <xdr:graphicFrame>
      <xdr:nvGraphicFramePr>
        <xdr:cNvPr id="5" name="Chart 5"/>
        <xdr:cNvGraphicFramePr/>
      </xdr:nvGraphicFramePr>
      <xdr:xfrm>
        <a:off x="24555450" y="5953125"/>
        <a:ext cx="415290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34</xdr:col>
      <xdr:colOff>152400</xdr:colOff>
      <xdr:row>56</xdr:row>
      <xdr:rowOff>28575</xdr:rowOff>
    </xdr:from>
    <xdr:to>
      <xdr:col>40</xdr:col>
      <xdr:colOff>428625</xdr:colOff>
      <xdr:row>73</xdr:row>
      <xdr:rowOff>47625</xdr:rowOff>
    </xdr:to>
    <xdr:graphicFrame>
      <xdr:nvGraphicFramePr>
        <xdr:cNvPr id="6" name="Chart 6"/>
        <xdr:cNvGraphicFramePr/>
      </xdr:nvGraphicFramePr>
      <xdr:xfrm>
        <a:off x="24593550" y="8896350"/>
        <a:ext cx="393382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0</xdr:colOff>
      <xdr:row>14</xdr:row>
      <xdr:rowOff>9525</xdr:rowOff>
    </xdr:from>
    <xdr:to>
      <xdr:col>42</xdr:col>
      <xdr:colOff>428625</xdr:colOff>
      <xdr:row>33</xdr:row>
      <xdr:rowOff>9525</xdr:rowOff>
    </xdr:to>
    <xdr:graphicFrame>
      <xdr:nvGraphicFramePr>
        <xdr:cNvPr id="7" name="Chart 8"/>
        <xdr:cNvGraphicFramePr/>
      </xdr:nvGraphicFramePr>
      <xdr:xfrm>
        <a:off x="25050750" y="2247900"/>
        <a:ext cx="4695825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22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9048750" y="1943100"/>
        <a:ext cx="4695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41</xdr:row>
      <xdr:rowOff>0</xdr:rowOff>
    </xdr:from>
    <xdr:to>
      <xdr:col>22</xdr:col>
      <xdr:colOff>438150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9048750" y="7934325"/>
        <a:ext cx="4705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22</xdr:row>
      <xdr:rowOff>0</xdr:rowOff>
    </xdr:from>
    <xdr:to>
      <xdr:col>62</xdr:col>
      <xdr:colOff>600075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0746700" y="6915150"/>
        <a:ext cx="42576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48"/>
  <sheetViews>
    <sheetView workbookViewId="0" topLeftCell="U1">
      <selection activeCell="U25" sqref="U25"/>
    </sheetView>
  </sheetViews>
  <sheetFormatPr defaultColWidth="9.140625" defaultRowHeight="12.75"/>
  <cols>
    <col min="1" max="1" width="9.140625" style="33" customWidth="1"/>
    <col min="2" max="2" width="14.140625" style="33" customWidth="1"/>
    <col min="3" max="7" width="9.140625" style="33" customWidth="1"/>
    <col min="8" max="8" width="4.421875" style="33" customWidth="1"/>
    <col min="9" max="9" width="7.7109375" style="33" customWidth="1"/>
    <col min="10" max="10" width="13.421875" style="33" customWidth="1"/>
    <col min="11" max="11" width="14.57421875" style="33" customWidth="1"/>
    <col min="12" max="12" width="13.421875" style="33" customWidth="1"/>
    <col min="13" max="14" width="9.140625" style="33" customWidth="1"/>
    <col min="15" max="15" width="14.57421875" style="33" customWidth="1"/>
    <col min="16" max="16" width="14.7109375" style="33" customWidth="1"/>
    <col min="17" max="17" width="6.7109375" style="21" customWidth="1"/>
    <col min="18" max="18" width="6.57421875" style="33" customWidth="1"/>
    <col min="19" max="19" width="9.140625" style="33" customWidth="1"/>
    <col min="20" max="20" width="14.28125" style="33" customWidth="1"/>
    <col min="21" max="21" width="13.8515625" style="33" customWidth="1"/>
    <col min="22" max="25" width="9.140625" style="33" customWidth="1"/>
    <col min="26" max="26" width="13.28125" style="33" customWidth="1"/>
    <col min="27" max="27" width="12.421875" style="33" customWidth="1"/>
    <col min="28" max="28" width="18.8515625" style="33" customWidth="1"/>
    <col min="29" max="29" width="2.421875" style="33" customWidth="1"/>
    <col min="30" max="31" width="9.140625" style="33" customWidth="1"/>
    <col min="32" max="32" width="12.421875" style="33" customWidth="1"/>
    <col min="33" max="33" width="13.00390625" style="33" customWidth="1"/>
    <col min="34" max="34" width="18.57421875" style="33" customWidth="1"/>
    <col min="35" max="16384" width="9.140625" style="33" customWidth="1"/>
  </cols>
  <sheetData>
    <row r="3" spans="14:24" ht="12.75">
      <c r="N3" s="34" t="s">
        <v>47</v>
      </c>
      <c r="X3" s="34" t="s">
        <v>52</v>
      </c>
    </row>
    <row r="4" spans="2:24" ht="12.75">
      <c r="B4" s="34" t="s">
        <v>38</v>
      </c>
      <c r="I4" s="34" t="s">
        <v>39</v>
      </c>
      <c r="N4" s="34" t="s">
        <v>39</v>
      </c>
      <c r="X4" s="34" t="s">
        <v>39</v>
      </c>
    </row>
    <row r="5" spans="2:41" ht="12.75" customHeight="1">
      <c r="B5" s="73" t="s">
        <v>0</v>
      </c>
      <c r="C5" s="75" t="s">
        <v>1</v>
      </c>
      <c r="D5" s="76"/>
      <c r="E5" s="76"/>
      <c r="F5" s="76"/>
      <c r="G5" s="77"/>
      <c r="I5" s="14" t="s">
        <v>24</v>
      </c>
      <c r="J5" s="14" t="s">
        <v>25</v>
      </c>
      <c r="K5" s="14" t="s">
        <v>26</v>
      </c>
      <c r="L5" s="14" t="s">
        <v>27</v>
      </c>
      <c r="N5" s="14" t="s">
        <v>24</v>
      </c>
      <c r="O5" s="14" t="s">
        <v>27</v>
      </c>
      <c r="P5" s="19" t="s">
        <v>47</v>
      </c>
      <c r="Q5" s="21" t="s">
        <v>35</v>
      </c>
      <c r="X5" s="2" t="s">
        <v>1</v>
      </c>
      <c r="Y5" s="53" t="s">
        <v>24</v>
      </c>
      <c r="Z5" s="53" t="s">
        <v>53</v>
      </c>
      <c r="AA5" s="53" t="s">
        <v>54</v>
      </c>
      <c r="AB5" s="53" t="s">
        <v>52</v>
      </c>
      <c r="AC5" s="34"/>
      <c r="AJ5" s="2" t="s">
        <v>1</v>
      </c>
      <c r="AK5" s="33">
        <v>1996</v>
      </c>
      <c r="AL5" s="33">
        <v>1997</v>
      </c>
      <c r="AM5" s="33">
        <v>1998</v>
      </c>
      <c r="AN5" s="33">
        <v>1999</v>
      </c>
      <c r="AO5" s="33">
        <v>2000</v>
      </c>
    </row>
    <row r="6" spans="2:41" ht="12.75" customHeight="1">
      <c r="B6" s="74"/>
      <c r="C6" s="35">
        <v>1996</v>
      </c>
      <c r="D6" s="35">
        <v>1997</v>
      </c>
      <c r="E6" s="35">
        <v>1998</v>
      </c>
      <c r="F6" s="35">
        <v>1999</v>
      </c>
      <c r="G6" s="35">
        <v>2000</v>
      </c>
      <c r="I6" s="29">
        <v>1996</v>
      </c>
      <c r="J6" s="36">
        <v>2158500000</v>
      </c>
      <c r="K6" s="37">
        <v>1050400000</v>
      </c>
      <c r="L6" s="37">
        <f>K6+J6</f>
        <v>3208900000</v>
      </c>
      <c r="N6" s="29">
        <v>1996</v>
      </c>
      <c r="O6" s="30">
        <f>L6</f>
        <v>3208900000</v>
      </c>
      <c r="P6" s="31">
        <f>(100/(100+Q6))*O6</f>
        <v>3176553159.1800694</v>
      </c>
      <c r="Q6" s="22">
        <f>$C$44</f>
        <v>1.0183</v>
      </c>
      <c r="X6" s="29">
        <v>1996</v>
      </c>
      <c r="Y6" s="20" t="s">
        <v>29</v>
      </c>
      <c r="Z6" s="31">
        <f>$P$6</f>
        <v>3176553159.1800694</v>
      </c>
      <c r="AA6" s="31">
        <f>P43</f>
        <v>2533111327.353559</v>
      </c>
      <c r="AB6" s="52">
        <f>Z6/AA6</f>
        <v>1.2540124568858722</v>
      </c>
      <c r="AJ6" s="29">
        <v>1996</v>
      </c>
      <c r="AK6" s="22">
        <f>AB6</f>
        <v>1.2540124568858722</v>
      </c>
      <c r="AL6" s="22">
        <f>AB7</f>
        <v>1.1767521107406844</v>
      </c>
      <c r="AM6" s="22">
        <f>AB8</f>
        <v>1.2013823705448226</v>
      </c>
      <c r="AN6" s="22">
        <f>AB9</f>
        <v>1.1091029974997424</v>
      </c>
      <c r="AO6" s="22">
        <f>AB10</f>
        <v>1.1014301661061168</v>
      </c>
    </row>
    <row r="7" spans="2:41" ht="12.75" customHeight="1">
      <c r="B7" s="70" t="s">
        <v>2</v>
      </c>
      <c r="C7" s="71"/>
      <c r="D7" s="71"/>
      <c r="E7" s="71"/>
      <c r="F7" s="71"/>
      <c r="G7" s="72"/>
      <c r="I7" s="29">
        <v>1997</v>
      </c>
      <c r="J7" s="36">
        <v>1729187000</v>
      </c>
      <c r="K7" s="37">
        <v>822800000</v>
      </c>
      <c r="L7" s="37">
        <f>K7+J7</f>
        <v>2551987000</v>
      </c>
      <c r="N7" s="29">
        <v>1997</v>
      </c>
      <c r="O7" s="30">
        <f>L7</f>
        <v>2551987000</v>
      </c>
      <c r="P7" s="31">
        <f>(100/(100+Q7))*O7</f>
        <v>2523692662.6158576</v>
      </c>
      <c r="Q7" s="22">
        <f>$D$44</f>
        <v>1.1211483</v>
      </c>
      <c r="X7" s="29">
        <v>1997</v>
      </c>
      <c r="Y7" s="20" t="s">
        <v>30</v>
      </c>
      <c r="Z7" s="31">
        <f>$P$7</f>
        <v>2523692662.6158576</v>
      </c>
      <c r="AA7" s="31">
        <f>P44</f>
        <v>2144625566.9151652</v>
      </c>
      <c r="AB7" s="52">
        <f>Z7/AA7</f>
        <v>1.1767521107406844</v>
      </c>
      <c r="AJ7" s="29">
        <v>1997</v>
      </c>
      <c r="AK7" s="22">
        <f>AB15</f>
        <v>14.975126235521415</v>
      </c>
      <c r="AL7" s="22">
        <f>AB16</f>
        <v>18.02747225577666</v>
      </c>
      <c r="AM7" s="22">
        <f>AB17</f>
        <v>16.549251514112672</v>
      </c>
      <c r="AN7" s="22">
        <f>AB18</f>
        <v>13.785686351192803</v>
      </c>
      <c r="AO7" s="22">
        <f>AB19</f>
        <v>14.134221919490587</v>
      </c>
    </row>
    <row r="8" spans="2:41" ht="12.75" customHeight="1">
      <c r="B8" s="38" t="s">
        <v>3</v>
      </c>
      <c r="C8" s="39">
        <v>3208900</v>
      </c>
      <c r="D8" s="39">
        <v>2551987</v>
      </c>
      <c r="E8" s="39">
        <v>2896450</v>
      </c>
      <c r="F8" s="39">
        <v>2961000</v>
      </c>
      <c r="G8" s="39">
        <v>2739085</v>
      </c>
      <c r="I8" s="29">
        <v>1998</v>
      </c>
      <c r="J8" s="36">
        <v>1975950000</v>
      </c>
      <c r="K8" s="37">
        <v>920500000</v>
      </c>
      <c r="L8" s="37">
        <f>K8+J8</f>
        <v>2896450000</v>
      </c>
      <c r="N8" s="29">
        <v>1998</v>
      </c>
      <c r="O8" s="30">
        <f>L8</f>
        <v>2896450000</v>
      </c>
      <c r="P8" s="31">
        <f>(100/(100+Q8))*O8</f>
        <v>2841117901.72294</v>
      </c>
      <c r="Q8" s="22">
        <f>$E$44</f>
        <v>1.9475467119299998</v>
      </c>
      <c r="X8" s="29">
        <v>1998</v>
      </c>
      <c r="Y8" s="20" t="s">
        <v>31</v>
      </c>
      <c r="Z8" s="31">
        <f>$P$8</f>
        <v>2841117901.72294</v>
      </c>
      <c r="AA8" s="31">
        <f>P45</f>
        <v>2364873974.665121</v>
      </c>
      <c r="AB8" s="52">
        <f>Z8/AA8</f>
        <v>1.2013823705448226</v>
      </c>
      <c r="AJ8" s="29">
        <v>1998</v>
      </c>
      <c r="AK8" s="22">
        <f>AB24</f>
        <v>13.307704111043375</v>
      </c>
      <c r="AL8" s="22">
        <f>AB25</f>
        <v>22.484466960352425</v>
      </c>
      <c r="AM8" s="22">
        <f>AB26</f>
        <v>25.632300884955754</v>
      </c>
      <c r="AN8" s="22">
        <f>AB27</f>
        <v>21.371808844651998</v>
      </c>
      <c r="AO8" s="22">
        <f>AB28</f>
        <v>18.413274086423407</v>
      </c>
    </row>
    <row r="9" spans="2:41" ht="12.75" customHeight="1">
      <c r="B9" s="70" t="s">
        <v>4</v>
      </c>
      <c r="C9" s="71"/>
      <c r="D9" s="71"/>
      <c r="E9" s="71"/>
      <c r="F9" s="71"/>
      <c r="G9" s="72"/>
      <c r="I9" s="29">
        <v>1999</v>
      </c>
      <c r="J9" s="36">
        <v>2030200000</v>
      </c>
      <c r="K9" s="37">
        <v>930800000</v>
      </c>
      <c r="L9" s="37">
        <f>K9+J9</f>
        <v>2961000000</v>
      </c>
      <c r="N9" s="29">
        <v>1999</v>
      </c>
      <c r="O9" s="30">
        <f>L9</f>
        <v>2961000000</v>
      </c>
      <c r="P9" s="31">
        <f>(100/(100+Q9))*O9</f>
        <v>2903824573.2632318</v>
      </c>
      <c r="Q9" s="22">
        <f>$F$44</f>
        <v>1.9689697257612297</v>
      </c>
      <c r="X9" s="29">
        <v>1999</v>
      </c>
      <c r="Y9" s="20" t="s">
        <v>32</v>
      </c>
      <c r="Z9" s="31">
        <f>$P$9</f>
        <v>2903824573.2632318</v>
      </c>
      <c r="AA9" s="31">
        <f>P46</f>
        <v>2618173947.6039114</v>
      </c>
      <c r="AB9" s="52">
        <f>Z9/AA9</f>
        <v>1.1091029974997424</v>
      </c>
      <c r="AJ9" s="29">
        <v>1999</v>
      </c>
      <c r="AK9" s="22">
        <f>AH15</f>
        <v>8.789098877019994</v>
      </c>
      <c r="AL9" s="22">
        <f>AH16</f>
        <v>8.213669134213069</v>
      </c>
      <c r="AM9" s="22">
        <f>AH17</f>
        <v>8.138381567856138</v>
      </c>
      <c r="AN9" s="22">
        <f>AH18</f>
        <v>7.830226100753669</v>
      </c>
      <c r="AO9" s="22">
        <f>AH19</f>
        <v>7.612798777098388</v>
      </c>
    </row>
    <row r="10" spans="2:41" ht="12.75" customHeight="1">
      <c r="B10" s="40" t="s">
        <v>3</v>
      </c>
      <c r="C10" s="39">
        <v>133440</v>
      </c>
      <c r="D10" s="39">
        <v>113500</v>
      </c>
      <c r="E10" s="39">
        <v>113000</v>
      </c>
      <c r="F10" s="39">
        <v>138547</v>
      </c>
      <c r="G10" s="39">
        <v>148756</v>
      </c>
      <c r="I10" s="29">
        <v>2000</v>
      </c>
      <c r="J10" s="36">
        <v>1310138000</v>
      </c>
      <c r="K10" s="37">
        <v>1428947000</v>
      </c>
      <c r="L10" s="37">
        <f>K10+J10</f>
        <v>2739085000</v>
      </c>
      <c r="N10" s="29">
        <v>2000</v>
      </c>
      <c r="O10" s="30">
        <f>L10</f>
        <v>2739085000</v>
      </c>
      <c r="P10" s="31">
        <f>(100/(100+Q10))*O10</f>
        <v>2682615263.7246757</v>
      </c>
      <c r="Q10" s="22">
        <f>$G$44</f>
        <v>2.1050255338113306</v>
      </c>
      <c r="X10" s="29">
        <v>2000</v>
      </c>
      <c r="Y10" s="20" t="s">
        <v>33</v>
      </c>
      <c r="Z10" s="31">
        <f>$P$10</f>
        <v>2682615263.7246757</v>
      </c>
      <c r="AA10" s="31">
        <f>P47</f>
        <v>2435574534.160907</v>
      </c>
      <c r="AB10" s="52">
        <f>Z10/AA10</f>
        <v>1.1014301661061168</v>
      </c>
      <c r="AJ10" s="29">
        <v>2000</v>
      </c>
      <c r="AK10" s="22">
        <f>AH24</f>
        <v>13.307704111043375</v>
      </c>
      <c r="AL10" s="22">
        <f>AH25</f>
        <v>11.92322283738641</v>
      </c>
      <c r="AM10" s="22">
        <f>AH26</f>
        <v>12.648087579638693</v>
      </c>
      <c r="AN10" s="22">
        <f>AH27</f>
        <v>11.277551160319474</v>
      </c>
      <c r="AO10" s="22">
        <f>AH28</f>
        <v>11.111140408166577</v>
      </c>
    </row>
    <row r="11" spans="2:41" ht="12.75" customHeight="1">
      <c r="B11" s="78" t="s">
        <v>5</v>
      </c>
      <c r="C11" s="79"/>
      <c r="D11" s="79"/>
      <c r="E11" s="79"/>
      <c r="F11" s="79"/>
      <c r="G11" s="80"/>
      <c r="I11" s="3"/>
      <c r="J11" s="4"/>
      <c r="K11" s="41" t="s">
        <v>3</v>
      </c>
      <c r="L11" s="42">
        <f>SUM(L6:L10)</f>
        <v>14357422000</v>
      </c>
      <c r="N11" s="20" t="s">
        <v>3</v>
      </c>
      <c r="O11" s="32">
        <f>SUM(O6:O10)</f>
        <v>14357422000</v>
      </c>
      <c r="P11" s="32">
        <f>SUM(P6:P10)</f>
        <v>14127803560.506775</v>
      </c>
      <c r="X11" s="51"/>
      <c r="AK11" s="22">
        <f>AB33</f>
        <v>3.7776519436854503</v>
      </c>
      <c r="AL11" s="22">
        <f>AB34</f>
        <v>3.2457539166732383</v>
      </c>
      <c r="AM11" s="22">
        <f>AB35</f>
        <v>3.581621322174656</v>
      </c>
      <c r="AN11" s="22">
        <f>AB36</f>
        <v>3.1933101177566807</v>
      </c>
      <c r="AO11" s="22">
        <f>AB37</f>
        <v>3.047657248781921</v>
      </c>
    </row>
    <row r="12" spans="2:7" ht="12" customHeight="1">
      <c r="B12" s="43" t="s">
        <v>6</v>
      </c>
      <c r="C12" s="44">
        <v>592000</v>
      </c>
      <c r="D12" s="44">
        <v>469600</v>
      </c>
      <c r="E12" s="44">
        <v>580900</v>
      </c>
      <c r="F12" s="44">
        <v>595500</v>
      </c>
      <c r="G12" s="44">
        <v>498750</v>
      </c>
    </row>
    <row r="13" spans="2:30" ht="12" customHeight="1">
      <c r="B13" s="43" t="s">
        <v>7</v>
      </c>
      <c r="C13" s="44">
        <v>69000</v>
      </c>
      <c r="D13" s="44">
        <v>52800</v>
      </c>
      <c r="E13" s="44">
        <v>64800</v>
      </c>
      <c r="F13" s="44">
        <v>65000</v>
      </c>
      <c r="G13" s="44">
        <v>60800</v>
      </c>
      <c r="I13" s="34" t="s">
        <v>40</v>
      </c>
      <c r="N13" s="34" t="s">
        <v>48</v>
      </c>
      <c r="S13" s="34" t="s">
        <v>49</v>
      </c>
      <c r="X13" s="34" t="s">
        <v>49</v>
      </c>
      <c r="AD13" s="34" t="s">
        <v>48</v>
      </c>
    </row>
    <row r="14" spans="2:34" ht="12" customHeight="1">
      <c r="B14" s="43" t="s">
        <v>8</v>
      </c>
      <c r="C14" s="44">
        <v>94510</v>
      </c>
      <c r="D14" s="44">
        <v>80220</v>
      </c>
      <c r="E14" s="44">
        <v>83610</v>
      </c>
      <c r="F14" s="44">
        <v>87932</v>
      </c>
      <c r="G14" s="44">
        <v>79679</v>
      </c>
      <c r="I14" s="6" t="s">
        <v>24</v>
      </c>
      <c r="J14" s="7" t="s">
        <v>28</v>
      </c>
      <c r="K14" s="7" t="s">
        <v>11</v>
      </c>
      <c r="L14" s="7" t="s">
        <v>27</v>
      </c>
      <c r="N14" s="14" t="s">
        <v>24</v>
      </c>
      <c r="O14" s="14" t="s">
        <v>27</v>
      </c>
      <c r="P14" s="19" t="s">
        <v>47</v>
      </c>
      <c r="Q14" s="21" t="s">
        <v>35</v>
      </c>
      <c r="S14" s="14" t="s">
        <v>24</v>
      </c>
      <c r="T14" s="14" t="s">
        <v>27</v>
      </c>
      <c r="U14" s="19" t="s">
        <v>47</v>
      </c>
      <c r="V14" s="33" t="s">
        <v>35</v>
      </c>
      <c r="X14" s="2" t="s">
        <v>1</v>
      </c>
      <c r="Y14" s="53" t="s">
        <v>24</v>
      </c>
      <c r="Z14" s="53" t="s">
        <v>53</v>
      </c>
      <c r="AA14" s="53" t="s">
        <v>54</v>
      </c>
      <c r="AB14" s="53" t="s">
        <v>52</v>
      </c>
      <c r="AD14" s="2" t="s">
        <v>1</v>
      </c>
      <c r="AE14" s="53" t="s">
        <v>24</v>
      </c>
      <c r="AF14" s="53" t="s">
        <v>53</v>
      </c>
      <c r="AG14" s="53" t="s">
        <v>54</v>
      </c>
      <c r="AH14" s="53" t="s">
        <v>52</v>
      </c>
    </row>
    <row r="15" spans="2:34" ht="12" customHeight="1">
      <c r="B15" s="40" t="s">
        <v>3</v>
      </c>
      <c r="C15" s="39">
        <f>SUM(C12:C14)</f>
        <v>755510</v>
      </c>
      <c r="D15" s="39">
        <f>SUM(D12:D14)</f>
        <v>602620</v>
      </c>
      <c r="E15" s="39">
        <f>SUM(E12:E14)</f>
        <v>729310</v>
      </c>
      <c r="F15" s="39">
        <f>SUM(F12:F14)</f>
        <v>748432</v>
      </c>
      <c r="G15" s="39">
        <f>SUM(G12:G14)</f>
        <v>639229</v>
      </c>
      <c r="I15" s="29">
        <v>1996</v>
      </c>
      <c r="J15" s="5">
        <v>365100000</v>
      </c>
      <c r="K15" s="5">
        <v>214282000</v>
      </c>
      <c r="L15" s="5">
        <f>K15+J15</f>
        <v>579382000</v>
      </c>
      <c r="N15" s="29">
        <v>1996</v>
      </c>
      <c r="O15" s="30">
        <f>J15</f>
        <v>365100000</v>
      </c>
      <c r="P15" s="31">
        <f>(100/(100+Q15))*O15</f>
        <v>361419663.5659084</v>
      </c>
      <c r="Q15" s="22">
        <f>$C$44</f>
        <v>1.0183</v>
      </c>
      <c r="S15" s="29">
        <v>1996</v>
      </c>
      <c r="T15" s="30">
        <f>K15</f>
        <v>214282000</v>
      </c>
      <c r="U15" s="31">
        <f>(100/(100+V15))*T15</f>
        <v>212121962.06033957</v>
      </c>
      <c r="V15" s="45">
        <f>$C$44</f>
        <v>1.0183</v>
      </c>
      <c r="X15" s="29">
        <v>1996</v>
      </c>
      <c r="Y15" s="20" t="s">
        <v>29</v>
      </c>
      <c r="Z15" s="31">
        <f>$P$6</f>
        <v>3176553159.1800694</v>
      </c>
      <c r="AA15" s="31">
        <f>U15</f>
        <v>212121962.06033957</v>
      </c>
      <c r="AB15" s="52">
        <f>Z15/AA15</f>
        <v>14.975126235521415</v>
      </c>
      <c r="AD15" s="29">
        <v>1996</v>
      </c>
      <c r="AE15" s="20" t="s">
        <v>29</v>
      </c>
      <c r="AF15" s="31">
        <f>$P$6</f>
        <v>3176553159.1800694</v>
      </c>
      <c r="AG15" s="31">
        <f>P15</f>
        <v>361419663.5659084</v>
      </c>
      <c r="AH15" s="52">
        <f>AF15/AG15</f>
        <v>8.789098877019994</v>
      </c>
    </row>
    <row r="16" spans="2:34" ht="12" customHeight="1">
      <c r="B16" s="70" t="s">
        <v>9</v>
      </c>
      <c r="C16" s="71"/>
      <c r="D16" s="71"/>
      <c r="E16" s="71"/>
      <c r="F16" s="71"/>
      <c r="G16" s="72"/>
      <c r="I16" s="29">
        <v>1997</v>
      </c>
      <c r="J16" s="5">
        <v>310700000</v>
      </c>
      <c r="K16" s="5">
        <v>141561000</v>
      </c>
      <c r="L16" s="5">
        <f>K16+J16</f>
        <v>452261000</v>
      </c>
      <c r="N16" s="29">
        <v>1997</v>
      </c>
      <c r="O16" s="30">
        <f>J16</f>
        <v>310700000</v>
      </c>
      <c r="P16" s="31">
        <f>(100/(100+Q16))*O16</f>
        <v>307255213.3983233</v>
      </c>
      <c r="Q16" s="22">
        <f>$D$44</f>
        <v>1.1211483</v>
      </c>
      <c r="S16" s="29">
        <v>1997</v>
      </c>
      <c r="T16" s="30">
        <f>K16</f>
        <v>141561000</v>
      </c>
      <c r="U16" s="31">
        <f>(100/(100+V16))*T16</f>
        <v>139991487.8142261</v>
      </c>
      <c r="V16" s="45">
        <f>$D$44</f>
        <v>1.1211483</v>
      </c>
      <c r="X16" s="29">
        <v>1997</v>
      </c>
      <c r="Y16" s="20" t="s">
        <v>30</v>
      </c>
      <c r="Z16" s="31">
        <f>$P$7</f>
        <v>2523692662.6158576</v>
      </c>
      <c r="AA16" s="31">
        <f>U16</f>
        <v>139991487.8142261</v>
      </c>
      <c r="AB16" s="52">
        <f>Z16/AA16</f>
        <v>18.02747225577666</v>
      </c>
      <c r="AD16" s="29">
        <v>1997</v>
      </c>
      <c r="AE16" s="20" t="s">
        <v>30</v>
      </c>
      <c r="AF16" s="31">
        <f>$P$7</f>
        <v>2523692662.6158576</v>
      </c>
      <c r="AG16" s="31">
        <f>P16</f>
        <v>307255213.3983233</v>
      </c>
      <c r="AH16" s="52">
        <f>AF16/AG16</f>
        <v>8.213669134213069</v>
      </c>
    </row>
    <row r="17" spans="2:34" ht="12" customHeight="1">
      <c r="B17" s="43" t="s">
        <v>10</v>
      </c>
      <c r="C17" s="44">
        <v>365100</v>
      </c>
      <c r="D17" s="44">
        <v>310700</v>
      </c>
      <c r="E17" s="44">
        <v>355900</v>
      </c>
      <c r="F17" s="44">
        <v>378150</v>
      </c>
      <c r="G17" s="44">
        <v>359800</v>
      </c>
      <c r="I17" s="29">
        <v>1998</v>
      </c>
      <c r="J17" s="5">
        <v>355900000</v>
      </c>
      <c r="K17" s="5">
        <v>175020000</v>
      </c>
      <c r="L17" s="5">
        <f>K17+J17</f>
        <v>530920000</v>
      </c>
      <c r="N17" s="29">
        <v>1998</v>
      </c>
      <c r="O17" s="30">
        <f>J17</f>
        <v>355900000</v>
      </c>
      <c r="P17" s="31">
        <f>(100/(100+Q17))*O17</f>
        <v>349101093.13925475</v>
      </c>
      <c r="Q17" s="22">
        <f>$E$44</f>
        <v>1.9475467119299998</v>
      </c>
      <c r="S17" s="29">
        <v>1998</v>
      </c>
      <c r="T17" s="30">
        <f>K17</f>
        <v>175020000</v>
      </c>
      <c r="U17" s="31">
        <f>(100/(100+V17))*T17</f>
        <v>171676519.58761552</v>
      </c>
      <c r="V17" s="45">
        <f>$E$44</f>
        <v>1.9475467119299998</v>
      </c>
      <c r="X17" s="29">
        <v>1998</v>
      </c>
      <c r="Y17" s="20" t="s">
        <v>31</v>
      </c>
      <c r="Z17" s="31">
        <f>$P$8</f>
        <v>2841117901.72294</v>
      </c>
      <c r="AA17" s="31">
        <f>U17</f>
        <v>171676519.58761552</v>
      </c>
      <c r="AB17" s="52">
        <f>Z17/AA17</f>
        <v>16.549251514112672</v>
      </c>
      <c r="AD17" s="29">
        <v>1998</v>
      </c>
      <c r="AE17" s="20" t="s">
        <v>31</v>
      </c>
      <c r="AF17" s="31">
        <f>$P$8</f>
        <v>2841117901.72294</v>
      </c>
      <c r="AG17" s="31">
        <f>P17</f>
        <v>349101093.13925475</v>
      </c>
      <c r="AH17" s="52">
        <f>AF17/AG17</f>
        <v>8.138381567856138</v>
      </c>
    </row>
    <row r="18" spans="2:34" ht="12" customHeight="1">
      <c r="B18" s="43" t="s">
        <v>11</v>
      </c>
      <c r="C18" s="44">
        <v>168350</v>
      </c>
      <c r="D18" s="44">
        <v>120800</v>
      </c>
      <c r="E18" s="44">
        <v>140020</v>
      </c>
      <c r="F18" s="44">
        <v>160200</v>
      </c>
      <c r="G18" s="44">
        <v>140200</v>
      </c>
      <c r="I18" s="29">
        <v>1999</v>
      </c>
      <c r="J18" s="5">
        <v>378150000</v>
      </c>
      <c r="K18" s="5">
        <v>214788000</v>
      </c>
      <c r="L18" s="5">
        <f>K18+J18</f>
        <v>592938000</v>
      </c>
      <c r="N18" s="29">
        <v>1999</v>
      </c>
      <c r="O18" s="30">
        <f>J18</f>
        <v>378150000</v>
      </c>
      <c r="P18" s="31">
        <f>(100/(100+Q18))*O18</f>
        <v>370848112.927893</v>
      </c>
      <c r="Q18" s="22">
        <f>$F$44</f>
        <v>1.9689697257612297</v>
      </c>
      <c r="S18" s="29">
        <v>1999</v>
      </c>
      <c r="T18" s="30">
        <f>K18</f>
        <v>214788000</v>
      </c>
      <c r="U18" s="31">
        <f>(100/(100+V18))*T18</f>
        <v>210640551.3144421</v>
      </c>
      <c r="V18" s="45">
        <f>$F$44</f>
        <v>1.9689697257612297</v>
      </c>
      <c r="X18" s="29">
        <v>1999</v>
      </c>
      <c r="Y18" s="20" t="s">
        <v>32</v>
      </c>
      <c r="Z18" s="31">
        <f>$P$9</f>
        <v>2903824573.2632318</v>
      </c>
      <c r="AA18" s="31">
        <f>U18</f>
        <v>210640551.3144421</v>
      </c>
      <c r="AB18" s="52">
        <f>Z18/AA18</f>
        <v>13.785686351192803</v>
      </c>
      <c r="AD18" s="29">
        <v>1999</v>
      </c>
      <c r="AE18" s="20" t="s">
        <v>32</v>
      </c>
      <c r="AF18" s="31">
        <f>$P$9</f>
        <v>2903824573.2632318</v>
      </c>
      <c r="AG18" s="31">
        <f>P18</f>
        <v>370848112.927893</v>
      </c>
      <c r="AH18" s="52">
        <f>AF18/AG18</f>
        <v>7.830226100753669</v>
      </c>
    </row>
    <row r="19" spans="2:34" ht="12" customHeight="1">
      <c r="B19" s="43" t="s">
        <v>12</v>
      </c>
      <c r="C19" s="44">
        <v>45932</v>
      </c>
      <c r="D19" s="44">
        <v>20761</v>
      </c>
      <c r="E19" s="44">
        <v>35000</v>
      </c>
      <c r="F19" s="44">
        <v>54588</v>
      </c>
      <c r="G19" s="44">
        <v>53591</v>
      </c>
      <c r="I19" s="29">
        <v>2000</v>
      </c>
      <c r="J19" s="5">
        <v>359800000</v>
      </c>
      <c r="K19" s="5">
        <v>193791000</v>
      </c>
      <c r="L19" s="5">
        <f>K19+J19</f>
        <v>553591000</v>
      </c>
      <c r="N19" s="29">
        <v>2000</v>
      </c>
      <c r="O19" s="30">
        <f>J19</f>
        <v>359800000</v>
      </c>
      <c r="P19" s="31">
        <f>(100/(100+Q19))*O19</f>
        <v>352382263.3792446</v>
      </c>
      <c r="Q19" s="22">
        <f>$G$44</f>
        <v>2.1050255338113306</v>
      </c>
      <c r="S19" s="29">
        <v>2000</v>
      </c>
      <c r="T19" s="30">
        <f>K19</f>
        <v>193791000</v>
      </c>
      <c r="U19" s="31">
        <f>(100/(100+V19))*T19</f>
        <v>189795750.97978652</v>
      </c>
      <c r="V19" s="45">
        <f>$G$44</f>
        <v>2.1050255338113306</v>
      </c>
      <c r="X19" s="29">
        <v>2000</v>
      </c>
      <c r="Y19" s="20" t="s">
        <v>33</v>
      </c>
      <c r="Z19" s="31">
        <f>$P$10</f>
        <v>2682615263.7246757</v>
      </c>
      <c r="AA19" s="31">
        <f>U19</f>
        <v>189795750.97978652</v>
      </c>
      <c r="AB19" s="52">
        <f>Z19/AA19</f>
        <v>14.134221919490587</v>
      </c>
      <c r="AD19" s="29">
        <v>2000</v>
      </c>
      <c r="AE19" s="20" t="s">
        <v>33</v>
      </c>
      <c r="AF19" s="31">
        <f>$P$10</f>
        <v>2682615263.7246757</v>
      </c>
      <c r="AG19" s="31">
        <f>P19</f>
        <v>352382263.3792446</v>
      </c>
      <c r="AH19" s="52">
        <f>AF19/AG19</f>
        <v>7.612798777098388</v>
      </c>
    </row>
    <row r="20" spans="2:21" ht="12" customHeight="1">
      <c r="B20" s="40" t="s">
        <v>3</v>
      </c>
      <c r="C20" s="39">
        <f>SUM(C17:C19)</f>
        <v>579382</v>
      </c>
      <c r="D20" s="39">
        <f>SUM(D17:D19)</f>
        <v>452261</v>
      </c>
      <c r="E20" s="39">
        <f>SUM(E17:E19)</f>
        <v>530920</v>
      </c>
      <c r="F20" s="39">
        <f>SUM(F17:F19)</f>
        <v>592938</v>
      </c>
      <c r="G20" s="39">
        <f>SUM(G17:G19)</f>
        <v>553591</v>
      </c>
      <c r="I20" s="8"/>
      <c r="J20" s="9"/>
      <c r="K20" s="10" t="s">
        <v>3</v>
      </c>
      <c r="L20" s="11">
        <f>SUM(L15:L19)</f>
        <v>2709092000</v>
      </c>
      <c r="N20" s="20" t="s">
        <v>3</v>
      </c>
      <c r="O20" s="32">
        <f>SUM(O15:O19)</f>
        <v>1769650000</v>
      </c>
      <c r="P20" s="32">
        <f>SUM(P15:P19)</f>
        <v>1741006346.410624</v>
      </c>
      <c r="S20" s="20" t="s">
        <v>3</v>
      </c>
      <c r="T20" s="32">
        <f>SUM(T15:T19)</f>
        <v>939442000</v>
      </c>
      <c r="U20" s="32">
        <f>SUM(U15:U19)</f>
        <v>924226271.7564098</v>
      </c>
    </row>
    <row r="21" spans="2:7" ht="12" customHeight="1">
      <c r="B21" s="70" t="s">
        <v>13</v>
      </c>
      <c r="C21" s="71"/>
      <c r="D21" s="71"/>
      <c r="E21" s="71"/>
      <c r="F21" s="71"/>
      <c r="G21" s="72"/>
    </row>
    <row r="22" spans="2:30" ht="12" customHeight="1">
      <c r="B22" s="43" t="s">
        <v>14</v>
      </c>
      <c r="C22" s="44">
        <v>232111</v>
      </c>
      <c r="D22" s="44">
        <v>206250</v>
      </c>
      <c r="E22" s="44">
        <v>220053</v>
      </c>
      <c r="F22" s="44">
        <v>250407</v>
      </c>
      <c r="G22" s="44">
        <v>236149</v>
      </c>
      <c r="I22" s="34" t="s">
        <v>41</v>
      </c>
      <c r="N22" s="34" t="s">
        <v>50</v>
      </c>
      <c r="S22" s="34" t="s">
        <v>51</v>
      </c>
      <c r="X22" s="34" t="s">
        <v>51</v>
      </c>
      <c r="AD22" s="34" t="s">
        <v>50</v>
      </c>
    </row>
    <row r="23" spans="2:34" ht="12" customHeight="1">
      <c r="B23" s="43" t="s">
        <v>15</v>
      </c>
      <c r="C23" s="44">
        <v>9020</v>
      </c>
      <c r="D23" s="44">
        <v>7785</v>
      </c>
      <c r="E23" s="44">
        <v>8950</v>
      </c>
      <c r="F23" s="44">
        <v>12150</v>
      </c>
      <c r="G23" s="44">
        <v>10368</v>
      </c>
      <c r="I23" s="14" t="s">
        <v>24</v>
      </c>
      <c r="J23" s="14" t="s">
        <v>36</v>
      </c>
      <c r="K23" s="14" t="s">
        <v>37</v>
      </c>
      <c r="L23" s="7" t="s">
        <v>27</v>
      </c>
      <c r="N23" s="6" t="s">
        <v>24</v>
      </c>
      <c r="O23" s="6" t="s">
        <v>27</v>
      </c>
      <c r="P23" s="6" t="s">
        <v>47</v>
      </c>
      <c r="Q23" s="21" t="s">
        <v>35</v>
      </c>
      <c r="S23" s="14" t="s">
        <v>24</v>
      </c>
      <c r="T23" s="14" t="s">
        <v>27</v>
      </c>
      <c r="U23" s="19" t="s">
        <v>47</v>
      </c>
      <c r="V23" s="33" t="s">
        <v>35</v>
      </c>
      <c r="X23" s="2" t="s">
        <v>1</v>
      </c>
      <c r="Y23" s="53" t="s">
        <v>24</v>
      </c>
      <c r="Z23" s="53" t="s">
        <v>53</v>
      </c>
      <c r="AA23" s="53" t="s">
        <v>54</v>
      </c>
      <c r="AB23" s="53" t="s">
        <v>52</v>
      </c>
      <c r="AD23" s="2" t="s">
        <v>1</v>
      </c>
      <c r="AE23" s="53" t="s">
        <v>24</v>
      </c>
      <c r="AF23" s="53" t="s">
        <v>53</v>
      </c>
      <c r="AG23" s="53" t="s">
        <v>54</v>
      </c>
      <c r="AH23" s="53" t="s">
        <v>52</v>
      </c>
    </row>
    <row r="24" spans="2:34" ht="12" customHeight="1">
      <c r="B24" s="40" t="s">
        <v>3</v>
      </c>
      <c r="C24" s="39">
        <f>SUM(C21:C23)</f>
        <v>241131</v>
      </c>
      <c r="D24" s="39">
        <f>SUM(D21:D23)</f>
        <v>214035</v>
      </c>
      <c r="E24" s="39">
        <f>SUM(E21:E23)</f>
        <v>229003</v>
      </c>
      <c r="F24" s="39">
        <f>SUM(F21:F23)</f>
        <v>262557</v>
      </c>
      <c r="G24" s="39">
        <f>SUM(G21:G23)</f>
        <v>246517</v>
      </c>
      <c r="I24" s="29">
        <v>1996</v>
      </c>
      <c r="J24" s="13">
        <v>241131000</v>
      </c>
      <c r="K24" s="13">
        <f>J24</f>
        <v>241131000</v>
      </c>
      <c r="L24" s="5">
        <f>K24+J24</f>
        <v>482262000</v>
      </c>
      <c r="N24" s="28">
        <v>1996</v>
      </c>
      <c r="O24" s="24">
        <f>J24</f>
        <v>241131000</v>
      </c>
      <c r="P24" s="25">
        <f>(100/(100+Q24))*O24</f>
        <v>238700314.69545618</v>
      </c>
      <c r="Q24" s="22">
        <f>$C$44</f>
        <v>1.0183</v>
      </c>
      <c r="S24" s="29">
        <v>1996</v>
      </c>
      <c r="T24" s="30">
        <f>K24</f>
        <v>241131000</v>
      </c>
      <c r="U24" s="31">
        <f>(100/(100+V24))*T24</f>
        <v>238700314.69545618</v>
      </c>
      <c r="V24" s="45">
        <f>$C$44</f>
        <v>1.0183</v>
      </c>
      <c r="X24" s="29">
        <v>1996</v>
      </c>
      <c r="Y24" s="20" t="s">
        <v>29</v>
      </c>
      <c r="Z24" s="31">
        <f>$P$6</f>
        <v>3176553159.1800694</v>
      </c>
      <c r="AA24" s="31">
        <f>U24</f>
        <v>238700314.69545618</v>
      </c>
      <c r="AB24" s="52">
        <f>Z24/AA24</f>
        <v>13.307704111043375</v>
      </c>
      <c r="AD24" s="29">
        <v>1996</v>
      </c>
      <c r="AE24" s="20" t="s">
        <v>29</v>
      </c>
      <c r="AF24" s="31">
        <f>$P$6</f>
        <v>3176553159.1800694</v>
      </c>
      <c r="AG24" s="31">
        <f>P24</f>
        <v>238700314.69545618</v>
      </c>
      <c r="AH24" s="52">
        <f>AF24/AG24</f>
        <v>13.307704111043375</v>
      </c>
    </row>
    <row r="25" spans="2:34" ht="12" customHeight="1">
      <c r="B25" s="70" t="s">
        <v>16</v>
      </c>
      <c r="C25" s="71"/>
      <c r="D25" s="71"/>
      <c r="E25" s="71"/>
      <c r="F25" s="71"/>
      <c r="G25" s="72"/>
      <c r="I25" s="29">
        <v>1997</v>
      </c>
      <c r="J25" s="13">
        <v>214035000</v>
      </c>
      <c r="K25" s="13">
        <v>113500000</v>
      </c>
      <c r="L25" s="5">
        <f>K25+J25</f>
        <v>327535000</v>
      </c>
      <c r="N25" s="28">
        <v>1997</v>
      </c>
      <c r="O25" s="24">
        <f>J25</f>
        <v>214035000</v>
      </c>
      <c r="P25" s="25">
        <f>(100/(100+Q25))*O25</f>
        <v>211661955.58323184</v>
      </c>
      <c r="Q25" s="22">
        <f>$D$44</f>
        <v>1.1211483</v>
      </c>
      <c r="S25" s="29">
        <v>1997</v>
      </c>
      <c r="T25" s="30">
        <f>K25</f>
        <v>113500000</v>
      </c>
      <c r="U25" s="31">
        <f>(100/(100+V25))*T25</f>
        <v>112241605.15194623</v>
      </c>
      <c r="V25" s="45">
        <f>$D$44</f>
        <v>1.1211483</v>
      </c>
      <c r="X25" s="29">
        <v>1997</v>
      </c>
      <c r="Y25" s="20" t="s">
        <v>30</v>
      </c>
      <c r="Z25" s="31">
        <f>$P$7</f>
        <v>2523692662.6158576</v>
      </c>
      <c r="AA25" s="31">
        <f>U25</f>
        <v>112241605.15194623</v>
      </c>
      <c r="AB25" s="52">
        <f>Z25/AA25</f>
        <v>22.484466960352425</v>
      </c>
      <c r="AD25" s="29">
        <v>1997</v>
      </c>
      <c r="AE25" s="20" t="s">
        <v>30</v>
      </c>
      <c r="AF25" s="31">
        <f>$P$7</f>
        <v>2523692662.6158576</v>
      </c>
      <c r="AG25" s="31">
        <f>P25</f>
        <v>211661955.58323184</v>
      </c>
      <c r="AH25" s="52">
        <f>AF25/AG25</f>
        <v>11.92322283738641</v>
      </c>
    </row>
    <row r="26" spans="2:34" ht="12" customHeight="1">
      <c r="B26" s="46" t="s">
        <v>17</v>
      </c>
      <c r="C26" s="47">
        <v>54800</v>
      </c>
      <c r="D26" s="47">
        <v>60600</v>
      </c>
      <c r="E26" s="47">
        <v>50200</v>
      </c>
      <c r="F26" s="47">
        <v>75763</v>
      </c>
      <c r="G26" s="47">
        <v>70350</v>
      </c>
      <c r="I26" s="29">
        <v>1998</v>
      </c>
      <c r="J26" s="13">
        <v>229003000</v>
      </c>
      <c r="K26" s="13">
        <v>113000000</v>
      </c>
      <c r="L26" s="5">
        <f>K26+J26</f>
        <v>342003000</v>
      </c>
      <c r="N26" s="28">
        <v>1998</v>
      </c>
      <c r="O26" s="24">
        <f>J26</f>
        <v>229003000</v>
      </c>
      <c r="P26" s="25">
        <f>(100/(100+Q26))*O26</f>
        <v>224628259.7138768</v>
      </c>
      <c r="Q26" s="22">
        <f>$E$44</f>
        <v>1.9475467119299998</v>
      </c>
      <c r="S26" s="29">
        <v>1998</v>
      </c>
      <c r="T26" s="30">
        <f>K26</f>
        <v>113000000</v>
      </c>
      <c r="U26" s="31">
        <f>(100/(100+V26))*T26</f>
        <v>110841313.64072993</v>
      </c>
      <c r="V26" s="45">
        <f>$E$44</f>
        <v>1.9475467119299998</v>
      </c>
      <c r="X26" s="29">
        <v>1998</v>
      </c>
      <c r="Y26" s="20" t="s">
        <v>31</v>
      </c>
      <c r="Z26" s="31">
        <f>$P$8</f>
        <v>2841117901.72294</v>
      </c>
      <c r="AA26" s="31">
        <f>U26</f>
        <v>110841313.64072993</v>
      </c>
      <c r="AB26" s="52">
        <f>Z26/AA26</f>
        <v>25.632300884955754</v>
      </c>
      <c r="AD26" s="29">
        <v>1998</v>
      </c>
      <c r="AE26" s="20" t="s">
        <v>31</v>
      </c>
      <c r="AF26" s="31">
        <f>$P$8</f>
        <v>2841117901.72294</v>
      </c>
      <c r="AG26" s="31">
        <f>P26</f>
        <v>224628259.7138768</v>
      </c>
      <c r="AH26" s="52">
        <f>AF26/AG26</f>
        <v>12.648087579638693</v>
      </c>
    </row>
    <row r="27" spans="2:34" ht="12" customHeight="1">
      <c r="B27" s="46" t="s">
        <v>18</v>
      </c>
      <c r="C27" s="47">
        <v>63986</v>
      </c>
      <c r="D27" s="47">
        <v>62756</v>
      </c>
      <c r="E27" s="47">
        <v>58835</v>
      </c>
      <c r="F27" s="47">
        <v>79185</v>
      </c>
      <c r="G27" s="47">
        <v>81545</v>
      </c>
      <c r="I27" s="29">
        <v>1999</v>
      </c>
      <c r="J27" s="13">
        <v>262557000</v>
      </c>
      <c r="K27" s="13">
        <v>138547000</v>
      </c>
      <c r="L27" s="5">
        <f>K27+J27</f>
        <v>401104000</v>
      </c>
      <c r="N27" s="28">
        <v>1999</v>
      </c>
      <c r="O27" s="24">
        <f>J27</f>
        <v>262557000</v>
      </c>
      <c r="P27" s="25">
        <f>(100/(100+Q27))*O27</f>
        <v>257487155.85352054</v>
      </c>
      <c r="Q27" s="22">
        <f>$F$44</f>
        <v>1.9689697257612297</v>
      </c>
      <c r="S27" s="29">
        <v>1999</v>
      </c>
      <c r="T27" s="30">
        <f>K27</f>
        <v>138547000</v>
      </c>
      <c r="U27" s="31">
        <f>(100/(100+V27))*T27</f>
        <v>135871726.8327933</v>
      </c>
      <c r="V27" s="45">
        <f>$F$44</f>
        <v>1.9689697257612297</v>
      </c>
      <c r="X27" s="29">
        <v>1999</v>
      </c>
      <c r="Y27" s="20" t="s">
        <v>32</v>
      </c>
      <c r="Z27" s="31">
        <f>$P$9</f>
        <v>2903824573.2632318</v>
      </c>
      <c r="AA27" s="31">
        <f>U27</f>
        <v>135871726.8327933</v>
      </c>
      <c r="AB27" s="52">
        <f>Z27/AA27</f>
        <v>21.371808844651998</v>
      </c>
      <c r="AD27" s="29">
        <v>1999</v>
      </c>
      <c r="AE27" s="20" t="s">
        <v>32</v>
      </c>
      <c r="AF27" s="31">
        <f>$P$9</f>
        <v>2903824573.2632318</v>
      </c>
      <c r="AG27" s="31">
        <f>P27</f>
        <v>257487155.85352054</v>
      </c>
      <c r="AH27" s="52">
        <f>AF27/AG27</f>
        <v>11.277551160319474</v>
      </c>
    </row>
    <row r="28" spans="2:34" ht="12" customHeight="1">
      <c r="B28" s="43" t="s">
        <v>19</v>
      </c>
      <c r="C28" s="47">
        <v>14340</v>
      </c>
      <c r="D28" s="47">
        <v>9651</v>
      </c>
      <c r="E28" s="47">
        <v>12732</v>
      </c>
      <c r="F28" s="47">
        <v>18625</v>
      </c>
      <c r="G28" s="47">
        <v>12586</v>
      </c>
      <c r="I28" s="29">
        <v>2000</v>
      </c>
      <c r="J28" s="13">
        <v>246517000</v>
      </c>
      <c r="K28" s="13">
        <v>148756000</v>
      </c>
      <c r="L28" s="5">
        <f>K28+J28</f>
        <v>395273000</v>
      </c>
      <c r="N28" s="28">
        <v>2000</v>
      </c>
      <c r="O28" s="24">
        <f>J28</f>
        <v>246517000</v>
      </c>
      <c r="P28" s="25">
        <f>(100/(100+Q28))*O28</f>
        <v>241434737.13580114</v>
      </c>
      <c r="Q28" s="22">
        <f>$G$44</f>
        <v>2.1050255338113306</v>
      </c>
      <c r="S28" s="29">
        <v>2000</v>
      </c>
      <c r="T28" s="30">
        <f>K28</f>
        <v>148756000</v>
      </c>
      <c r="U28" s="31">
        <f>(100/(100+V28))*T28</f>
        <v>145689205.03402698</v>
      </c>
      <c r="V28" s="45">
        <f>$G$44</f>
        <v>2.1050255338113306</v>
      </c>
      <c r="X28" s="29">
        <v>2000</v>
      </c>
      <c r="Y28" s="20" t="s">
        <v>33</v>
      </c>
      <c r="Z28" s="31">
        <f>$P$10</f>
        <v>2682615263.7246757</v>
      </c>
      <c r="AA28" s="31">
        <f>U28</f>
        <v>145689205.03402698</v>
      </c>
      <c r="AB28" s="52">
        <f>Z28/AA28</f>
        <v>18.413274086423407</v>
      </c>
      <c r="AD28" s="29">
        <v>2000</v>
      </c>
      <c r="AE28" s="20" t="s">
        <v>33</v>
      </c>
      <c r="AF28" s="31">
        <f>$P$10</f>
        <v>2682615263.7246757</v>
      </c>
      <c r="AG28" s="31">
        <f>P28</f>
        <v>241434737.13580114</v>
      </c>
      <c r="AH28" s="52">
        <f>AF28/AG28</f>
        <v>11.111140408166577</v>
      </c>
    </row>
    <row r="29" spans="2:21" ht="12" customHeight="1">
      <c r="B29" s="43" t="s">
        <v>20</v>
      </c>
      <c r="C29" s="44">
        <v>405065</v>
      </c>
      <c r="D29" s="44">
        <v>366005</v>
      </c>
      <c r="E29" s="44">
        <v>391342</v>
      </c>
      <c r="F29" s="44">
        <v>408827</v>
      </c>
      <c r="G29" s="44">
        <v>415615</v>
      </c>
      <c r="I29" s="14" t="s">
        <v>3</v>
      </c>
      <c r="J29" s="15">
        <v>1193243000</v>
      </c>
      <c r="K29" s="15">
        <f>SUM(K24:K28)</f>
        <v>754934000</v>
      </c>
      <c r="L29" s="11">
        <f>SUM(L24:L28)</f>
        <v>1948177000</v>
      </c>
      <c r="N29" s="26" t="s">
        <v>3</v>
      </c>
      <c r="O29" s="27">
        <f>SUM(O24:O28)</f>
        <v>1193243000</v>
      </c>
      <c r="P29" s="27">
        <f>SUM(P24:P28)</f>
        <v>1173912422.9818864</v>
      </c>
      <c r="S29" s="20" t="s">
        <v>3</v>
      </c>
      <c r="T29" s="32">
        <f>SUM(T24:T28)</f>
        <v>754934000</v>
      </c>
      <c r="U29" s="32">
        <f>SUM(U24:U28)</f>
        <v>743344165.3549527</v>
      </c>
    </row>
    <row r="30" spans="2:7" ht="12" customHeight="1">
      <c r="B30" s="43" t="s">
        <v>21</v>
      </c>
      <c r="C30" s="44">
        <v>149421</v>
      </c>
      <c r="D30" s="44">
        <v>137948</v>
      </c>
      <c r="E30" s="44">
        <v>139260</v>
      </c>
      <c r="F30" s="44">
        <v>167500</v>
      </c>
      <c r="G30" s="44">
        <v>148905</v>
      </c>
    </row>
    <row r="31" spans="2:24" ht="12" customHeight="1">
      <c r="B31" s="43" t="s">
        <v>22</v>
      </c>
      <c r="C31" s="47">
        <v>161831</v>
      </c>
      <c r="D31" s="47">
        <v>149294</v>
      </c>
      <c r="E31" s="47">
        <v>156329</v>
      </c>
      <c r="F31" s="47">
        <v>177351</v>
      </c>
      <c r="G31" s="48" t="s">
        <v>23</v>
      </c>
      <c r="I31" s="34" t="s">
        <v>43</v>
      </c>
      <c r="N31" s="34" t="s">
        <v>43</v>
      </c>
      <c r="X31" s="34" t="s">
        <v>43</v>
      </c>
    </row>
    <row r="32" spans="2:28" ht="12" customHeight="1">
      <c r="B32" s="49" t="s">
        <v>3</v>
      </c>
      <c r="C32" s="50">
        <f>SUM(C26:C31)</f>
        <v>849443</v>
      </c>
      <c r="D32" s="50">
        <f>SUM(D26:D31)</f>
        <v>786254</v>
      </c>
      <c r="E32" s="50">
        <f>SUM(E26:E31)</f>
        <v>808698</v>
      </c>
      <c r="F32" s="50">
        <f>SUM(F26:F31)</f>
        <v>927251</v>
      </c>
      <c r="G32" s="50">
        <f>SUM(G26:G31)</f>
        <v>729001</v>
      </c>
      <c r="I32" s="14" t="s">
        <v>24</v>
      </c>
      <c r="J32" s="14" t="s">
        <v>42</v>
      </c>
      <c r="K32" s="14" t="s">
        <v>27</v>
      </c>
      <c r="N32" s="14" t="s">
        <v>24</v>
      </c>
      <c r="O32" s="14" t="s">
        <v>27</v>
      </c>
      <c r="P32" s="19" t="s">
        <v>47</v>
      </c>
      <c r="Q32" s="21" t="s">
        <v>35</v>
      </c>
      <c r="X32" s="2" t="s">
        <v>1</v>
      </c>
      <c r="Y32" s="53" t="s">
        <v>24</v>
      </c>
      <c r="Z32" s="53" t="s">
        <v>53</v>
      </c>
      <c r="AA32" s="53" t="s">
        <v>54</v>
      </c>
      <c r="AB32" s="53" t="s">
        <v>52</v>
      </c>
    </row>
    <row r="33" spans="9:28" ht="12.75">
      <c r="I33" s="29">
        <v>1996</v>
      </c>
      <c r="J33" s="13">
        <v>849443000</v>
      </c>
      <c r="K33" s="13">
        <f>J33</f>
        <v>849443000</v>
      </c>
      <c r="N33" s="29">
        <v>1996</v>
      </c>
      <c r="O33" s="30">
        <f>K33</f>
        <v>849443000</v>
      </c>
      <c r="P33" s="31">
        <f>(100/(100+Q33))*O33</f>
        <v>840880315.744771</v>
      </c>
      <c r="Q33" s="22">
        <f>$C$44</f>
        <v>1.0183</v>
      </c>
      <c r="X33" s="29">
        <v>1996</v>
      </c>
      <c r="Y33" s="20" t="s">
        <v>29</v>
      </c>
      <c r="Z33" s="31">
        <f>$P$6</f>
        <v>3176553159.1800694</v>
      </c>
      <c r="AA33" s="31">
        <f>P33</f>
        <v>840880315.744771</v>
      </c>
      <c r="AB33" s="52">
        <f>Z33/AA33</f>
        <v>3.7776519436854503</v>
      </c>
    </row>
    <row r="34" spans="2:28" ht="12.75">
      <c r="B34" s="34" t="s">
        <v>46</v>
      </c>
      <c r="I34" s="29">
        <v>1997</v>
      </c>
      <c r="J34" s="13">
        <v>786254000</v>
      </c>
      <c r="K34" s="13">
        <f>J34</f>
        <v>786254000</v>
      </c>
      <c r="N34" s="29">
        <v>1997</v>
      </c>
      <c r="O34" s="30">
        <f>K34</f>
        <v>786254000</v>
      </c>
      <c r="P34" s="31">
        <f>(100/(100+Q34))*O34</f>
        <v>777536660.94395</v>
      </c>
      <c r="Q34" s="22">
        <f>$D$44</f>
        <v>1.1211483</v>
      </c>
      <c r="X34" s="29">
        <v>1997</v>
      </c>
      <c r="Y34" s="20" t="s">
        <v>30</v>
      </c>
      <c r="Z34" s="31">
        <f>$P$7</f>
        <v>2523692662.6158576</v>
      </c>
      <c r="AA34" s="31">
        <f>P34</f>
        <v>777536660.94395</v>
      </c>
      <c r="AB34" s="52">
        <f>Z34/AA34</f>
        <v>3.2457539166732383</v>
      </c>
    </row>
    <row r="35" spans="2:28" ht="12.75">
      <c r="B35" s="14" t="s">
        <v>24</v>
      </c>
      <c r="C35" s="14" t="s">
        <v>29</v>
      </c>
      <c r="D35" s="14" t="s">
        <v>30</v>
      </c>
      <c r="E35" s="14" t="s">
        <v>31</v>
      </c>
      <c r="F35" s="14" t="s">
        <v>32</v>
      </c>
      <c r="G35" s="14" t="s">
        <v>33</v>
      </c>
      <c r="I35" s="29">
        <v>1998</v>
      </c>
      <c r="J35" s="13">
        <v>808698000</v>
      </c>
      <c r="K35" s="13">
        <f>J35</f>
        <v>808698000</v>
      </c>
      <c r="N35" s="29">
        <v>1998</v>
      </c>
      <c r="O35" s="30">
        <f>K35</f>
        <v>808698000</v>
      </c>
      <c r="P35" s="31">
        <f>(100/(100+Q35))*O35</f>
        <v>793249103.1737258</v>
      </c>
      <c r="Q35" s="22">
        <f>$E$44</f>
        <v>1.9475467119299998</v>
      </c>
      <c r="X35" s="29">
        <v>1998</v>
      </c>
      <c r="Y35" s="20" t="s">
        <v>31</v>
      </c>
      <c r="Z35" s="31">
        <f>$P$8</f>
        <v>2841117901.72294</v>
      </c>
      <c r="AA35" s="31">
        <f>P35</f>
        <v>793249103.1737258</v>
      </c>
      <c r="AB35" s="52">
        <f>Z35/AA35</f>
        <v>3.581621322174656</v>
      </c>
    </row>
    <row r="36" spans="2:28" ht="12.75">
      <c r="B36" s="17" t="s">
        <v>1</v>
      </c>
      <c r="C36" s="12">
        <v>1996</v>
      </c>
      <c r="D36" s="12">
        <v>1997</v>
      </c>
      <c r="E36" s="12">
        <v>1998</v>
      </c>
      <c r="F36" s="12">
        <v>1999</v>
      </c>
      <c r="G36" s="12">
        <v>2000</v>
      </c>
      <c r="I36" s="29">
        <v>1999</v>
      </c>
      <c r="J36" s="13">
        <v>927251000</v>
      </c>
      <c r="K36" s="13">
        <f>J36</f>
        <v>927251000</v>
      </c>
      <c r="N36" s="29">
        <v>1999</v>
      </c>
      <c r="O36" s="30">
        <f>K36</f>
        <v>927251000</v>
      </c>
      <c r="P36" s="31">
        <f>(100/(100+Q36))*O36</f>
        <v>909346247.6808189</v>
      </c>
      <c r="Q36" s="22">
        <f>$F$44</f>
        <v>1.9689697257612297</v>
      </c>
      <c r="X36" s="29">
        <v>1999</v>
      </c>
      <c r="Y36" s="20" t="s">
        <v>32</v>
      </c>
      <c r="Z36" s="31">
        <f>$P$9</f>
        <v>2903824573.2632318</v>
      </c>
      <c r="AA36" s="31">
        <f>P36</f>
        <v>909346247.6808189</v>
      </c>
      <c r="AB36" s="52">
        <f>Z36/AA36</f>
        <v>3.1933101177566807</v>
      </c>
    </row>
    <row r="37" spans="2:28" ht="12.75">
      <c r="B37" s="17" t="s">
        <v>34</v>
      </c>
      <c r="C37" s="16">
        <v>1.83</v>
      </c>
      <c r="D37" s="16">
        <v>10.1</v>
      </c>
      <c r="E37" s="16">
        <v>73.71</v>
      </c>
      <c r="F37" s="16">
        <v>1.1</v>
      </c>
      <c r="G37" s="16">
        <v>6.91</v>
      </c>
      <c r="I37" s="29">
        <v>2000</v>
      </c>
      <c r="J37" s="13">
        <v>898751000</v>
      </c>
      <c r="K37" s="13">
        <f>J37</f>
        <v>898751000</v>
      </c>
      <c r="N37" s="29">
        <v>2000</v>
      </c>
      <c r="O37" s="30">
        <f>K37</f>
        <v>898751000</v>
      </c>
      <c r="P37" s="31">
        <f>(100/(100+Q37))*O37</f>
        <v>880222100.0399096</v>
      </c>
      <c r="Q37" s="22">
        <f>$G$44</f>
        <v>2.1050255338113306</v>
      </c>
      <c r="X37" s="29">
        <v>2000</v>
      </c>
      <c r="Y37" s="20" t="s">
        <v>33</v>
      </c>
      <c r="Z37" s="31">
        <f>$P$10</f>
        <v>2682615263.7246757</v>
      </c>
      <c r="AA37" s="31">
        <f>P37</f>
        <v>880222100.0399096</v>
      </c>
      <c r="AB37" s="52">
        <f>Z37/AA37</f>
        <v>3.047657248781921</v>
      </c>
    </row>
    <row r="38" spans="9:16" ht="12.75">
      <c r="I38" s="14" t="s">
        <v>3</v>
      </c>
      <c r="J38" s="15"/>
      <c r="K38" s="15">
        <f>SUM(K33:K37)</f>
        <v>4270397000</v>
      </c>
      <c r="N38" s="20" t="s">
        <v>3</v>
      </c>
      <c r="O38" s="32">
        <f>SUM(O33:O37)</f>
        <v>4270397000</v>
      </c>
      <c r="P38" s="32">
        <f>SUM(P33:P37)</f>
        <v>4201234427.5831757</v>
      </c>
    </row>
    <row r="40" ht="12.75">
      <c r="B40" s="34" t="s">
        <v>35</v>
      </c>
    </row>
    <row r="41" spans="2:14" ht="12.75">
      <c r="B41" s="14" t="s">
        <v>24</v>
      </c>
      <c r="C41" s="14" t="s">
        <v>29</v>
      </c>
      <c r="D41" s="14" t="s">
        <v>30</v>
      </c>
      <c r="E41" s="14" t="s">
        <v>31</v>
      </c>
      <c r="F41" s="14" t="s">
        <v>32</v>
      </c>
      <c r="G41" s="14" t="s">
        <v>33</v>
      </c>
      <c r="I41" s="34" t="s">
        <v>44</v>
      </c>
      <c r="N41" s="34" t="s">
        <v>44</v>
      </c>
    </row>
    <row r="42" spans="2:17" ht="12.75">
      <c r="B42" s="17" t="s">
        <v>1</v>
      </c>
      <c r="C42" s="12">
        <v>1996</v>
      </c>
      <c r="D42" s="12">
        <v>1997</v>
      </c>
      <c r="E42" s="12">
        <v>1998</v>
      </c>
      <c r="F42" s="12">
        <v>1999</v>
      </c>
      <c r="G42" s="12">
        <v>2000</v>
      </c>
      <c r="I42" s="14" t="s">
        <v>24</v>
      </c>
      <c r="J42" s="14" t="s">
        <v>45</v>
      </c>
      <c r="K42" s="14" t="s">
        <v>27</v>
      </c>
      <c r="N42" s="14" t="s">
        <v>24</v>
      </c>
      <c r="O42" s="14" t="s">
        <v>27</v>
      </c>
      <c r="P42" s="19" t="s">
        <v>47</v>
      </c>
      <c r="Q42" s="21" t="s">
        <v>35</v>
      </c>
    </row>
    <row r="43" spans="2:17" ht="12.75">
      <c r="B43" s="17" t="s">
        <v>34</v>
      </c>
      <c r="C43" s="16">
        <v>1.83</v>
      </c>
      <c r="D43" s="16">
        <v>10.1</v>
      </c>
      <c r="E43" s="16">
        <v>73.71</v>
      </c>
      <c r="F43" s="16">
        <v>1.1</v>
      </c>
      <c r="G43" s="16">
        <v>6.91</v>
      </c>
      <c r="I43" s="29">
        <v>1996</v>
      </c>
      <c r="J43" s="13">
        <v>2558906000</v>
      </c>
      <c r="K43" s="13">
        <f>J43</f>
        <v>2558906000</v>
      </c>
      <c r="N43" s="29">
        <v>1996</v>
      </c>
      <c r="O43" s="30">
        <f>K43</f>
        <v>2558906000</v>
      </c>
      <c r="P43" s="31">
        <f>(100/(100+Q43))*O43</f>
        <v>2533111327.353559</v>
      </c>
      <c r="Q43" s="22">
        <f>$C$44</f>
        <v>1.0183</v>
      </c>
    </row>
    <row r="44" spans="1:17" ht="12.75">
      <c r="A44" s="33">
        <v>1</v>
      </c>
      <c r="B44" s="17" t="s">
        <v>35</v>
      </c>
      <c r="C44" s="16">
        <f>(1+(C43/100))*A44</f>
        <v>1.0183</v>
      </c>
      <c r="D44" s="16">
        <f>(1+(D43/100))*C44</f>
        <v>1.1211483</v>
      </c>
      <c r="E44" s="16">
        <f>(1+(E43/100))*D44</f>
        <v>1.9475467119299998</v>
      </c>
      <c r="F44" s="16">
        <f>(1+(F43/100))*E44</f>
        <v>1.9689697257612297</v>
      </c>
      <c r="G44" s="16">
        <f>(1+(G43/100))*F44</f>
        <v>2.1050255338113306</v>
      </c>
      <c r="I44" s="29">
        <v>1997</v>
      </c>
      <c r="J44" s="13">
        <v>2168670000</v>
      </c>
      <c r="K44" s="13">
        <f>J44</f>
        <v>2168670000</v>
      </c>
      <c r="N44" s="29">
        <v>1997</v>
      </c>
      <c r="O44" s="30">
        <f>K44</f>
        <v>2168670000</v>
      </c>
      <c r="P44" s="31">
        <f>(100/(100+Q44))*O44</f>
        <v>2144625566.9151652</v>
      </c>
      <c r="Q44" s="22">
        <f>$D$44</f>
        <v>1.1211483</v>
      </c>
    </row>
    <row r="45" spans="9:17" ht="12.75">
      <c r="I45" s="29">
        <v>1998</v>
      </c>
      <c r="J45" s="13">
        <v>2410931000</v>
      </c>
      <c r="K45" s="13">
        <f>J45</f>
        <v>2410931000</v>
      </c>
      <c r="N45" s="29">
        <v>1998</v>
      </c>
      <c r="O45" s="30">
        <f>K45</f>
        <v>2410931000</v>
      </c>
      <c r="P45" s="31">
        <f>(100/(100+Q45))*O45</f>
        <v>2364873974.665121</v>
      </c>
      <c r="Q45" s="22">
        <f>$E$44</f>
        <v>1.9475467119299998</v>
      </c>
    </row>
    <row r="46" spans="9:17" ht="12.75">
      <c r="I46" s="29">
        <v>1999</v>
      </c>
      <c r="J46" s="13">
        <v>2669725000</v>
      </c>
      <c r="K46" s="13">
        <f>J46</f>
        <v>2669725000</v>
      </c>
      <c r="N46" s="29">
        <v>1999</v>
      </c>
      <c r="O46" s="30">
        <f>K46</f>
        <v>2669725000</v>
      </c>
      <c r="P46" s="31">
        <f>(100/(100+Q46))*O46</f>
        <v>2618173947.6039114</v>
      </c>
      <c r="Q46" s="22">
        <f>$F$44</f>
        <v>1.9689697257612297</v>
      </c>
    </row>
    <row r="47" spans="9:17" ht="12.75">
      <c r="I47" s="29">
        <v>2000</v>
      </c>
      <c r="J47" s="13">
        <v>2486844000</v>
      </c>
      <c r="K47" s="13">
        <f>J47</f>
        <v>2486844000</v>
      </c>
      <c r="N47" s="29">
        <v>2000</v>
      </c>
      <c r="O47" s="30">
        <f>K47</f>
        <v>2486844000</v>
      </c>
      <c r="P47" s="31">
        <f>(100/(100+Q47))*O47</f>
        <v>2435574534.160907</v>
      </c>
      <c r="Q47" s="22">
        <f>$G$44</f>
        <v>2.1050255338113306</v>
      </c>
    </row>
    <row r="48" spans="9:16" ht="12.75">
      <c r="I48" s="14" t="s">
        <v>3</v>
      </c>
      <c r="J48" s="15">
        <f>SUM(J43:J47)</f>
        <v>12295076000</v>
      </c>
      <c r="K48" s="15">
        <f>SUM(K43:K47)</f>
        <v>12295076000</v>
      </c>
      <c r="N48" s="20" t="s">
        <v>3</v>
      </c>
      <c r="O48" s="32">
        <f>SUM(O43:O47)</f>
        <v>12295076000</v>
      </c>
      <c r="P48" s="32">
        <f>SUM(P43:P47)</f>
        <v>12096359350.698666</v>
      </c>
    </row>
  </sheetData>
  <mergeCells count="8">
    <mergeCell ref="B25:G25"/>
    <mergeCell ref="B5:B6"/>
    <mergeCell ref="C5:G5"/>
    <mergeCell ref="B7:G7"/>
    <mergeCell ref="B9:G9"/>
    <mergeCell ref="B11:G11"/>
    <mergeCell ref="B16:G16"/>
    <mergeCell ref="B21:G21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65"/>
  <sheetViews>
    <sheetView workbookViewId="0" topLeftCell="A1">
      <selection activeCell="L52" sqref="L52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6.57421875" style="1" customWidth="1"/>
    <col min="4" max="4" width="12.140625" style="1" customWidth="1"/>
    <col min="5" max="5" width="6.00390625" style="1" customWidth="1"/>
    <col min="6" max="6" width="10.00390625" style="1" customWidth="1"/>
    <col min="7" max="7" width="13.00390625" style="1" customWidth="1"/>
    <col min="8" max="8" width="9.140625" style="1" customWidth="1"/>
    <col min="9" max="9" width="6.7109375" style="1" customWidth="1"/>
    <col min="10" max="10" width="6.57421875" style="1" customWidth="1"/>
    <col min="11" max="11" width="11.57421875" style="1" customWidth="1"/>
    <col min="12" max="12" width="6.00390625" style="1" customWidth="1"/>
    <col min="13" max="13" width="10.00390625" style="1" customWidth="1"/>
    <col min="14" max="14" width="13.00390625" style="1" customWidth="1"/>
    <col min="15" max="16384" width="9.140625" style="1" customWidth="1"/>
  </cols>
  <sheetData>
    <row r="2" ht="12.75">
      <c r="B2" s="18" t="s">
        <v>65</v>
      </c>
    </row>
    <row r="3" spans="2:9" ht="12.75">
      <c r="B3" s="18" t="s">
        <v>55</v>
      </c>
      <c r="I3" s="18" t="s">
        <v>62</v>
      </c>
    </row>
    <row r="4" spans="2:14" ht="38.25" customHeight="1">
      <c r="B4" s="23" t="s">
        <v>24</v>
      </c>
      <c r="C4" s="23" t="s">
        <v>1</v>
      </c>
      <c r="D4" s="23" t="s">
        <v>52</v>
      </c>
      <c r="E4" s="23" t="s">
        <v>56</v>
      </c>
      <c r="F4" s="23" t="s">
        <v>57</v>
      </c>
      <c r="G4" s="23" t="s">
        <v>58</v>
      </c>
      <c r="I4" s="23" t="s">
        <v>24</v>
      </c>
      <c r="J4" s="23" t="s">
        <v>1</v>
      </c>
      <c r="K4" s="23" t="s">
        <v>52</v>
      </c>
      <c r="L4" s="23" t="s">
        <v>56</v>
      </c>
      <c r="M4" s="23" t="s">
        <v>57</v>
      </c>
      <c r="N4" s="23" t="s">
        <v>58</v>
      </c>
    </row>
    <row r="5" spans="1:22" ht="12.75">
      <c r="A5" s="1">
        <v>1</v>
      </c>
      <c r="B5" s="54" t="s">
        <v>29</v>
      </c>
      <c r="C5" s="54">
        <v>1996</v>
      </c>
      <c r="D5" s="52">
        <f>'Data + Perhitungan Awal'!AB6</f>
        <v>1.2540124568858722</v>
      </c>
      <c r="E5" s="52">
        <f>(D5/$D$7)</f>
        <v>1.0438079396130826</v>
      </c>
      <c r="F5" s="52">
        <f>(E5-$A$5)/$A$5</f>
        <v>0.0438079396130826</v>
      </c>
      <c r="G5" s="55" t="s">
        <v>59</v>
      </c>
      <c r="H5" s="1">
        <v>1</v>
      </c>
      <c r="I5" s="54" t="s">
        <v>29</v>
      </c>
      <c r="J5" s="54">
        <v>1996</v>
      </c>
      <c r="K5" s="52">
        <f>'Data + Perhitungan Awal'!AH15</f>
        <v>8.789098877019994</v>
      </c>
      <c r="L5" s="52">
        <f>(K5/$K$7)</f>
        <v>1.0799565987092532</v>
      </c>
      <c r="M5" s="52">
        <f>(L5-$H$5)/$H$5</f>
        <v>0.0799565987092532</v>
      </c>
      <c r="N5" s="55" t="s">
        <v>59</v>
      </c>
      <c r="P5" s="54">
        <v>1996</v>
      </c>
      <c r="Q5" s="57">
        <f>E5</f>
        <v>1.0438079396130826</v>
      </c>
      <c r="R5" s="57">
        <f>E14</f>
        <v>0.9048823883515884</v>
      </c>
      <c r="S5" s="57">
        <f>L5</f>
        <v>1.0799565987092532</v>
      </c>
      <c r="T5" s="57">
        <f>L14</f>
        <v>1.052151483554443</v>
      </c>
      <c r="U5" s="57">
        <f>L23</f>
        <v>1.0547323694710893</v>
      </c>
      <c r="V5" s="57">
        <f>E23</f>
        <v>0.5191771183855759</v>
      </c>
    </row>
    <row r="6" spans="2:22" ht="12.75">
      <c r="B6" s="54" t="s">
        <v>30</v>
      </c>
      <c r="C6" s="54">
        <v>1997</v>
      </c>
      <c r="D6" s="52">
        <f>'Data + Perhitungan Awal'!AB7</f>
        <v>1.1767521107406844</v>
      </c>
      <c r="E6" s="52">
        <f>(D6/$D$7)</f>
        <v>0.9794984008355572</v>
      </c>
      <c r="F6" s="52">
        <f>(E6-$A$5)/$A$5</f>
        <v>-0.02050159916444283</v>
      </c>
      <c r="G6" s="52">
        <f>(E6-E5)/E5</f>
        <v>-0.06161050930630362</v>
      </c>
      <c r="I6" s="54" t="s">
        <v>30</v>
      </c>
      <c r="J6" s="54">
        <v>1997</v>
      </c>
      <c r="K6" s="52">
        <f>'Data + Perhitungan Awal'!AH16</f>
        <v>8.213669134213069</v>
      </c>
      <c r="L6" s="52">
        <f>(K6/$K$7)</f>
        <v>1.0092509260876008</v>
      </c>
      <c r="M6" s="52">
        <f>(L6-$H$5)/$H$5</f>
        <v>0.009250926087600808</v>
      </c>
      <c r="N6" s="52">
        <f>(L6-L5)/L5</f>
        <v>-0.06547084642675333</v>
      </c>
      <c r="P6" s="54">
        <v>1997</v>
      </c>
      <c r="Q6" s="57">
        <f>E6</f>
        <v>0.9794984008355572</v>
      </c>
      <c r="R6" s="57">
        <f>E15</f>
        <v>1.0893225134927347</v>
      </c>
      <c r="S6" s="57">
        <f>L6</f>
        <v>1.0092509260876008</v>
      </c>
      <c r="T6" s="57">
        <f>L15</f>
        <v>0.9426897752179394</v>
      </c>
      <c r="U6" s="57">
        <f>L24</f>
        <v>0.9062247582060158</v>
      </c>
      <c r="V6" s="57">
        <f>E24</f>
        <v>0.8771926898513089</v>
      </c>
    </row>
    <row r="7" spans="2:22" ht="12.75">
      <c r="B7" s="54" t="s">
        <v>31</v>
      </c>
      <c r="C7" s="54">
        <v>1998</v>
      </c>
      <c r="D7" s="52">
        <f>'Data + Perhitungan Awal'!AB8</f>
        <v>1.2013823705448226</v>
      </c>
      <c r="E7" s="52">
        <f>(D7/$D$7)</f>
        <v>1</v>
      </c>
      <c r="F7" s="52">
        <f>(E7-$A$5)/$A$5</f>
        <v>0</v>
      </c>
      <c r="G7" s="52">
        <f>(E7-E6)/E6</f>
        <v>0.020930712236951098</v>
      </c>
      <c r="I7" s="54" t="s">
        <v>31</v>
      </c>
      <c r="J7" s="54">
        <v>1998</v>
      </c>
      <c r="K7" s="52">
        <f>'Data + Perhitungan Awal'!AH17</f>
        <v>8.138381567856138</v>
      </c>
      <c r="L7" s="52">
        <f>(K7/$K$7)</f>
        <v>1</v>
      </c>
      <c r="M7" s="52">
        <f>(L7-$H$5)/$H$5</f>
        <v>0</v>
      </c>
      <c r="N7" s="52">
        <f>(L7-L6)/L6</f>
        <v>-0.009166130888244384</v>
      </c>
      <c r="P7" s="54">
        <v>1998</v>
      </c>
      <c r="Q7" s="57">
        <f>E7</f>
        <v>1</v>
      </c>
      <c r="R7" s="57">
        <f>E16</f>
        <v>1</v>
      </c>
      <c r="S7" s="57">
        <f>L7</f>
        <v>1</v>
      </c>
      <c r="T7" s="57">
        <f>L16</f>
        <v>1</v>
      </c>
      <c r="U7" s="57">
        <f>L25</f>
        <v>1</v>
      </c>
      <c r="V7" s="57">
        <f>E25</f>
        <v>1</v>
      </c>
    </row>
    <row r="8" spans="2:22" ht="12.75">
      <c r="B8" s="54" t="s">
        <v>32</v>
      </c>
      <c r="C8" s="54">
        <v>1999</v>
      </c>
      <c r="D8" s="52">
        <f>'Data + Perhitungan Awal'!AB9</f>
        <v>1.1091029974997424</v>
      </c>
      <c r="E8" s="52">
        <f>(D8/$D$7)</f>
        <v>0.923189006841151</v>
      </c>
      <c r="F8" s="52">
        <f>(E8-$A$5)/$A$5</f>
        <v>-0.07681099315884898</v>
      </c>
      <c r="G8" s="52">
        <f>(E8-E7)/E7</f>
        <v>-0.07681099315884898</v>
      </c>
      <c r="I8" s="54" t="s">
        <v>32</v>
      </c>
      <c r="J8" s="54">
        <v>1999</v>
      </c>
      <c r="K8" s="52">
        <f>'Data + Perhitungan Awal'!AH18</f>
        <v>7.830226100753669</v>
      </c>
      <c r="L8" s="52">
        <f>(K8/$K$7)</f>
        <v>0.9621355346228077</v>
      </c>
      <c r="M8" s="52">
        <f>(L8-$H$5)/$H$5</f>
        <v>-0.03786446537719235</v>
      </c>
      <c r="N8" s="52">
        <f>(L8-L7)/L7</f>
        <v>-0.03786446537719235</v>
      </c>
      <c r="P8" s="54">
        <v>1999</v>
      </c>
      <c r="Q8" s="57">
        <f>E8</f>
        <v>0.923189006841151</v>
      </c>
      <c r="R8" s="57">
        <f>E17</f>
        <v>0.8330096584390424</v>
      </c>
      <c r="S8" s="57">
        <f>L8</f>
        <v>0.9621355346228077</v>
      </c>
      <c r="T8" s="57">
        <f>L17</f>
        <v>0.8916408183696045</v>
      </c>
      <c r="U8" s="57">
        <f>L26</f>
        <v>0.8915822836954176</v>
      </c>
      <c r="V8" s="57">
        <f>E26</f>
        <v>0.8337842529460807</v>
      </c>
    </row>
    <row r="9" spans="2:22" ht="12.75">
      <c r="B9" s="54" t="s">
        <v>33</v>
      </c>
      <c r="C9" s="54">
        <v>2000</v>
      </c>
      <c r="D9" s="52">
        <f>'Data + Perhitungan Awal'!AB10</f>
        <v>1.1014301661061168</v>
      </c>
      <c r="E9" s="52">
        <f>(D9/$D$7)</f>
        <v>0.916802337965574</v>
      </c>
      <c r="F9" s="52">
        <f>(E9-$A$5)/$A$5</f>
        <v>-0.08319766203442602</v>
      </c>
      <c r="G9" s="52">
        <f>(E9-E8)/E8</f>
        <v>-0.006918051263879451</v>
      </c>
      <c r="I9" s="54" t="s">
        <v>33</v>
      </c>
      <c r="J9" s="54">
        <v>2000</v>
      </c>
      <c r="K9" s="52">
        <f>'Data + Perhitungan Awal'!AH19</f>
        <v>7.612798777098388</v>
      </c>
      <c r="L9" s="52">
        <f>(K9/$K$7)</f>
        <v>0.9354192493463781</v>
      </c>
      <c r="M9" s="52">
        <f>(L9-$H$5)/$H$5</f>
        <v>-0.0645807506536219</v>
      </c>
      <c r="N9" s="52">
        <f>(L9-L8)/L8</f>
        <v>-0.02776769417097074</v>
      </c>
      <c r="P9" s="54">
        <v>2000</v>
      </c>
      <c r="Q9" s="57">
        <f>E9</f>
        <v>0.916802337965574</v>
      </c>
      <c r="R9" s="57">
        <f>E18</f>
        <v>0.8540701618703042</v>
      </c>
      <c r="S9" s="57">
        <f>L9</f>
        <v>0.9354192493463781</v>
      </c>
      <c r="T9" s="57">
        <f>L18</f>
        <v>0.8784838291326869</v>
      </c>
      <c r="U9" s="57">
        <f>L27</f>
        <v>0.8509155420516293</v>
      </c>
      <c r="V9" s="57">
        <f>E27</f>
        <v>0.7183621232080115</v>
      </c>
    </row>
    <row r="12" spans="2:9" ht="12.75">
      <c r="B12" s="18" t="s">
        <v>60</v>
      </c>
      <c r="I12" s="18" t="s">
        <v>63</v>
      </c>
    </row>
    <row r="13" spans="2:14" ht="38.25" customHeight="1">
      <c r="B13" s="23" t="s">
        <v>24</v>
      </c>
      <c r="C13" s="23" t="s">
        <v>1</v>
      </c>
      <c r="D13" s="23" t="s">
        <v>52</v>
      </c>
      <c r="E13" s="23" t="s">
        <v>56</v>
      </c>
      <c r="F13" s="23" t="s">
        <v>57</v>
      </c>
      <c r="G13" s="23" t="s">
        <v>58</v>
      </c>
      <c r="I13" s="23" t="s">
        <v>24</v>
      </c>
      <c r="J13" s="23" t="s">
        <v>1</v>
      </c>
      <c r="K13" s="23" t="s">
        <v>52</v>
      </c>
      <c r="L13" s="23" t="s">
        <v>56</v>
      </c>
      <c r="M13" s="23" t="s">
        <v>57</v>
      </c>
      <c r="N13" s="23" t="s">
        <v>58</v>
      </c>
    </row>
    <row r="14" spans="1:14" ht="12.75">
      <c r="A14" s="1">
        <v>1</v>
      </c>
      <c r="B14" s="54" t="s">
        <v>29</v>
      </c>
      <c r="C14" s="54">
        <v>1996</v>
      </c>
      <c r="D14" s="52">
        <f>'Data + Perhitungan Awal'!AB15</f>
        <v>14.975126235521415</v>
      </c>
      <c r="E14" s="52">
        <f>(D14/$D$16)</f>
        <v>0.9048823883515884</v>
      </c>
      <c r="F14" s="52">
        <f>(E14-$A$14)/$A$14</f>
        <v>-0.09511761164841159</v>
      </c>
      <c r="G14" s="55" t="s">
        <v>59</v>
      </c>
      <c r="H14" s="1">
        <v>1</v>
      </c>
      <c r="I14" s="54" t="s">
        <v>29</v>
      </c>
      <c r="J14" s="54">
        <v>1996</v>
      </c>
      <c r="K14" s="52">
        <f>'Data + Perhitungan Awal'!AH24</f>
        <v>13.307704111043375</v>
      </c>
      <c r="L14" s="52">
        <f>(K14/$K$16)</f>
        <v>1.052151483554443</v>
      </c>
      <c r="M14" s="52">
        <f>(L14-$H$14)/$H$14</f>
        <v>0.05215148355444299</v>
      </c>
      <c r="N14" s="55" t="s">
        <v>59</v>
      </c>
    </row>
    <row r="15" spans="2:14" ht="12.75">
      <c r="B15" s="54" t="s">
        <v>30</v>
      </c>
      <c r="C15" s="54">
        <v>1997</v>
      </c>
      <c r="D15" s="52">
        <f>'Data + Perhitungan Awal'!AB16</f>
        <v>18.02747225577666</v>
      </c>
      <c r="E15" s="52">
        <f>(D15/$D$16)</f>
        <v>1.0893225134927347</v>
      </c>
      <c r="F15" s="52">
        <f>(E15-$A$14)/$A$14</f>
        <v>0.08932251349273468</v>
      </c>
      <c r="G15" s="52">
        <f>(E15-E14)/E14</f>
        <v>0.20382773221737496</v>
      </c>
      <c r="I15" s="54" t="s">
        <v>30</v>
      </c>
      <c r="J15" s="54">
        <v>1997</v>
      </c>
      <c r="K15" s="52">
        <f>'Data + Perhitungan Awal'!AH25</f>
        <v>11.92322283738641</v>
      </c>
      <c r="L15" s="52">
        <f>(K15/$K$16)</f>
        <v>0.9426897752179394</v>
      </c>
      <c r="M15" s="52">
        <f>(L15-$H$14)/$H$14</f>
        <v>-0.057310224782060604</v>
      </c>
      <c r="N15" s="52">
        <f>(L15-L14)/L14</f>
        <v>-0.10403607279696389</v>
      </c>
    </row>
    <row r="16" spans="2:14" ht="12.75">
      <c r="B16" s="54" t="s">
        <v>31</v>
      </c>
      <c r="C16" s="54">
        <v>1998</v>
      </c>
      <c r="D16" s="52">
        <f>'Data + Perhitungan Awal'!AB17</f>
        <v>16.549251514112672</v>
      </c>
      <c r="E16" s="52">
        <f>(D16/$D$16)</f>
        <v>1</v>
      </c>
      <c r="F16" s="52">
        <f>(E16-$A$14)/$A$14</f>
        <v>0</v>
      </c>
      <c r="G16" s="52">
        <f>(E16-E15)/E15</f>
        <v>-0.0819982258572226</v>
      </c>
      <c r="I16" s="54" t="s">
        <v>31</v>
      </c>
      <c r="J16" s="54">
        <v>1998</v>
      </c>
      <c r="K16" s="52">
        <f>'Data + Perhitungan Awal'!AH26</f>
        <v>12.648087579638693</v>
      </c>
      <c r="L16" s="52">
        <f>(K16/$K$16)</f>
        <v>1</v>
      </c>
      <c r="M16" s="52">
        <f>(L16-$H$14)/$H$14</f>
        <v>0</v>
      </c>
      <c r="N16" s="52">
        <f>(L16-L15)/L15</f>
        <v>0.06079436341484781</v>
      </c>
    </row>
    <row r="17" spans="2:14" ht="12.75">
      <c r="B17" s="54" t="s">
        <v>32</v>
      </c>
      <c r="C17" s="54">
        <v>1999</v>
      </c>
      <c r="D17" s="52">
        <f>'Data + Perhitungan Awal'!AB18</f>
        <v>13.785686351192803</v>
      </c>
      <c r="E17" s="52">
        <f>(D17/$D$16)</f>
        <v>0.8330096584390424</v>
      </c>
      <c r="F17" s="52">
        <f>(E17-$A$14)/$A$14</f>
        <v>-0.1669903415609576</v>
      </c>
      <c r="G17" s="52">
        <f>(E17-E16)/E16</f>
        <v>-0.1669903415609576</v>
      </c>
      <c r="I17" s="54" t="s">
        <v>32</v>
      </c>
      <c r="J17" s="54">
        <v>1999</v>
      </c>
      <c r="K17" s="52">
        <f>'Data + Perhitungan Awal'!AH27</f>
        <v>11.277551160319474</v>
      </c>
      <c r="L17" s="52">
        <f>(K17/$K$16)</f>
        <v>0.8916408183696045</v>
      </c>
      <c r="M17" s="52">
        <f>(L17-$H$14)/$H$14</f>
        <v>-0.10835918163039548</v>
      </c>
      <c r="N17" s="52">
        <f>(L17-L16)/L16</f>
        <v>-0.10835918163039548</v>
      </c>
    </row>
    <row r="18" spans="2:14" ht="12.75">
      <c r="B18" s="54" t="s">
        <v>33</v>
      </c>
      <c r="C18" s="54">
        <v>2000</v>
      </c>
      <c r="D18" s="52">
        <f>'Data + Perhitungan Awal'!AB19</f>
        <v>14.134221919490587</v>
      </c>
      <c r="E18" s="52">
        <f>(D18/$D$16)</f>
        <v>0.8540701618703042</v>
      </c>
      <c r="F18" s="52">
        <f>(E18-$A$14)/$A$14</f>
        <v>-0.14592983812969584</v>
      </c>
      <c r="G18" s="52">
        <f>(E18-E17)/E17</f>
        <v>0.025282424060636403</v>
      </c>
      <c r="I18" s="54" t="s">
        <v>33</v>
      </c>
      <c r="J18" s="54">
        <v>2000</v>
      </c>
      <c r="K18" s="52">
        <f>'Data + Perhitungan Awal'!AH28</f>
        <v>11.111140408166577</v>
      </c>
      <c r="L18" s="52">
        <f>(K18/$K$16)</f>
        <v>0.8784838291326869</v>
      </c>
      <c r="M18" s="52">
        <f>(L18-$H$14)/$H$14</f>
        <v>-0.12151617086731314</v>
      </c>
      <c r="N18" s="52">
        <f>(L18-L17)/L17</f>
        <v>-0.014755929703819146</v>
      </c>
    </row>
    <row r="21" spans="2:9" ht="12.75">
      <c r="B21" s="18" t="s">
        <v>61</v>
      </c>
      <c r="I21" s="18" t="s">
        <v>64</v>
      </c>
    </row>
    <row r="22" spans="2:14" ht="38.25">
      <c r="B22" s="23" t="s">
        <v>24</v>
      </c>
      <c r="C22" s="23" t="s">
        <v>1</v>
      </c>
      <c r="D22" s="23" t="s">
        <v>52</v>
      </c>
      <c r="E22" s="23" t="s">
        <v>56</v>
      </c>
      <c r="F22" s="23" t="s">
        <v>57</v>
      </c>
      <c r="G22" s="23" t="s">
        <v>58</v>
      </c>
      <c r="I22" s="23" t="s">
        <v>24</v>
      </c>
      <c r="J22" s="23" t="s">
        <v>1</v>
      </c>
      <c r="K22" s="23" t="s">
        <v>52</v>
      </c>
      <c r="L22" s="23" t="s">
        <v>56</v>
      </c>
      <c r="M22" s="23" t="s">
        <v>57</v>
      </c>
      <c r="N22" s="23" t="s">
        <v>58</v>
      </c>
    </row>
    <row r="23" spans="1:14" ht="12.75">
      <c r="A23" s="1">
        <v>1</v>
      </c>
      <c r="B23" s="54" t="s">
        <v>29</v>
      </c>
      <c r="C23" s="54">
        <v>1996</v>
      </c>
      <c r="D23" s="52">
        <f>'Data + Perhitungan Awal'!AB24</f>
        <v>13.307704111043375</v>
      </c>
      <c r="E23" s="52">
        <f>(D23/$D$25)</f>
        <v>0.5191771183855759</v>
      </c>
      <c r="F23" s="52">
        <f>(E23-$A$23)/$A$23</f>
        <v>-0.4808228816144241</v>
      </c>
      <c r="G23" s="55" t="s">
        <v>59</v>
      </c>
      <c r="H23" s="1">
        <v>1</v>
      </c>
      <c r="I23" s="54" t="s">
        <v>29</v>
      </c>
      <c r="J23" s="54">
        <v>1996</v>
      </c>
      <c r="K23" s="52">
        <f>'Data + Perhitungan Awal'!AB33</f>
        <v>3.7776519436854503</v>
      </c>
      <c r="L23" s="52">
        <f>(K23/$K$25)</f>
        <v>1.0547323694710893</v>
      </c>
      <c r="M23" s="52">
        <f>(L23-$H$23)/$H$23</f>
        <v>0.05473236947108928</v>
      </c>
      <c r="N23" s="55" t="s">
        <v>59</v>
      </c>
    </row>
    <row r="24" spans="2:14" ht="12.75">
      <c r="B24" s="54" t="s">
        <v>30</v>
      </c>
      <c r="C24" s="54">
        <v>1997</v>
      </c>
      <c r="D24" s="52">
        <f>'Data + Perhitungan Awal'!AB25</f>
        <v>22.484466960352425</v>
      </c>
      <c r="E24" s="52">
        <f>(D24/$D$25)</f>
        <v>0.8771926898513089</v>
      </c>
      <c r="F24" s="52">
        <f>(E24-$A$23)/$A$23</f>
        <v>-0.12280731014869106</v>
      </c>
      <c r="G24" s="52">
        <f>(E24-E23)/E23</f>
        <v>0.6895827238669763</v>
      </c>
      <c r="I24" s="54" t="s">
        <v>30</v>
      </c>
      <c r="J24" s="54">
        <v>1997</v>
      </c>
      <c r="K24" s="52">
        <f>'Data + Perhitungan Awal'!AB34</f>
        <v>3.2457539166732383</v>
      </c>
      <c r="L24" s="52">
        <f>(K24/$K$25)</f>
        <v>0.9062247582060158</v>
      </c>
      <c r="M24" s="52">
        <f>(L24-$H$23)/$H$23</f>
        <v>-0.09377524179398422</v>
      </c>
      <c r="N24" s="52">
        <f>(L24-L23)/L23</f>
        <v>-0.1408012265135513</v>
      </c>
    </row>
    <row r="25" spans="2:14" ht="12.75">
      <c r="B25" s="54" t="s">
        <v>31</v>
      </c>
      <c r="C25" s="54">
        <v>1998</v>
      </c>
      <c r="D25" s="52">
        <f>'Data + Perhitungan Awal'!AB26</f>
        <v>25.632300884955754</v>
      </c>
      <c r="E25" s="52">
        <f>(D25/$D$25)</f>
        <v>1</v>
      </c>
      <c r="F25" s="52">
        <f>(E25-$A$23)/$A$23</f>
        <v>0</v>
      </c>
      <c r="G25" s="52">
        <f>(E25-E24)/E24</f>
        <v>0.14000038026936576</v>
      </c>
      <c r="I25" s="54" t="s">
        <v>31</v>
      </c>
      <c r="J25" s="54">
        <v>1998</v>
      </c>
      <c r="K25" s="52">
        <f>'Data + Perhitungan Awal'!AB35</f>
        <v>3.581621322174656</v>
      </c>
      <c r="L25" s="52">
        <f>(K25/$K$25)</f>
        <v>1</v>
      </c>
      <c r="M25" s="52">
        <f>(L25-$H$23)/$H$23</f>
        <v>0</v>
      </c>
      <c r="N25" s="52">
        <f>(L25-L24)/L24</f>
        <v>0.10347901107847013</v>
      </c>
    </row>
    <row r="26" spans="2:14" ht="12.75">
      <c r="B26" s="54" t="s">
        <v>32</v>
      </c>
      <c r="C26" s="54">
        <v>1999</v>
      </c>
      <c r="D26" s="52">
        <f>'Data + Perhitungan Awal'!AB27</f>
        <v>21.371808844651998</v>
      </c>
      <c r="E26" s="52">
        <f>(D26/$D$25)</f>
        <v>0.8337842529460807</v>
      </c>
      <c r="F26" s="52">
        <f>(E26-$A$23)/$A$23</f>
        <v>-0.16621574705391928</v>
      </c>
      <c r="G26" s="52">
        <f>(E26-E25)/E25</f>
        <v>-0.16621574705391928</v>
      </c>
      <c r="I26" s="54" t="s">
        <v>32</v>
      </c>
      <c r="J26" s="54">
        <v>1999</v>
      </c>
      <c r="K26" s="52">
        <f>'Data + Perhitungan Awal'!AB36</f>
        <v>3.1933101177566807</v>
      </c>
      <c r="L26" s="52">
        <f>(K26/$K$25)</f>
        <v>0.8915822836954176</v>
      </c>
      <c r="M26" s="52">
        <f>(L26-$H$23)/$H$23</f>
        <v>-0.10841771630458241</v>
      </c>
      <c r="N26" s="52">
        <f>(L26-L25)/L25</f>
        <v>-0.10841771630458241</v>
      </c>
    </row>
    <row r="27" spans="2:14" ht="12.75">
      <c r="B27" s="54" t="s">
        <v>33</v>
      </c>
      <c r="C27" s="54">
        <v>2000</v>
      </c>
      <c r="D27" s="52">
        <f>'Data + Perhitungan Awal'!AB28</f>
        <v>18.413274086423407</v>
      </c>
      <c r="E27" s="52">
        <f>(D27/$D$25)</f>
        <v>0.7183621232080115</v>
      </c>
      <c r="F27" s="52">
        <f>(E27-$A$23)/$A$23</f>
        <v>-0.2816378767919885</v>
      </c>
      <c r="G27" s="52">
        <f>(E27-E26)/E26</f>
        <v>-0.13843164983056275</v>
      </c>
      <c r="I27" s="54" t="s">
        <v>33</v>
      </c>
      <c r="J27" s="54">
        <v>2000</v>
      </c>
      <c r="K27" s="52">
        <f>'Data + Perhitungan Awal'!AB37</f>
        <v>3.047657248781921</v>
      </c>
      <c r="L27" s="52">
        <f>(K27/$K$25)</f>
        <v>0.8509155420516293</v>
      </c>
      <c r="M27" s="52">
        <f>(L27-$H$23)/$H$23</f>
        <v>-0.14908445794837066</v>
      </c>
      <c r="N27" s="52">
        <f>(L27-L26)/L26</f>
        <v>-0.04561187720692847</v>
      </c>
    </row>
    <row r="31" ht="12.75">
      <c r="B31" s="18" t="s">
        <v>66</v>
      </c>
    </row>
    <row r="32" spans="2:9" ht="12.75">
      <c r="B32" s="18" t="s">
        <v>68</v>
      </c>
      <c r="I32" s="18" t="s">
        <v>72</v>
      </c>
    </row>
    <row r="33" spans="2:23" ht="38.25">
      <c r="B33" s="23" t="s">
        <v>24</v>
      </c>
      <c r="C33" s="23" t="s">
        <v>1</v>
      </c>
      <c r="D33" s="23" t="s">
        <v>67</v>
      </c>
      <c r="E33" s="23" t="s">
        <v>56</v>
      </c>
      <c r="F33" s="23" t="s">
        <v>57</v>
      </c>
      <c r="G33" s="23" t="s">
        <v>58</v>
      </c>
      <c r="I33" s="23" t="s">
        <v>24</v>
      </c>
      <c r="J33" s="23" t="s">
        <v>1</v>
      </c>
      <c r="K33" s="23" t="s">
        <v>76</v>
      </c>
      <c r="L33" s="23" t="s">
        <v>56</v>
      </c>
      <c r="M33" s="23" t="s">
        <v>57</v>
      </c>
      <c r="N33" s="23" t="s">
        <v>58</v>
      </c>
      <c r="Q33" s="1" t="s">
        <v>80</v>
      </c>
      <c r="R33" s="1" t="s">
        <v>79</v>
      </c>
      <c r="S33" s="1" t="s">
        <v>77</v>
      </c>
      <c r="T33" s="1" t="s">
        <v>37</v>
      </c>
      <c r="U33" s="1" t="s">
        <v>78</v>
      </c>
      <c r="V33" s="1" t="s">
        <v>36</v>
      </c>
      <c r="W33" s="1" t="s">
        <v>22</v>
      </c>
    </row>
    <row r="34" spans="1:23" ht="12.75">
      <c r="A34" s="1">
        <v>1</v>
      </c>
      <c r="B34" s="54" t="s">
        <v>29</v>
      </c>
      <c r="C34" s="54">
        <v>1996</v>
      </c>
      <c r="D34" s="58">
        <f>'Data + Perhitungan Awal'!P6</f>
        <v>3176553159.1800694</v>
      </c>
      <c r="E34" s="52">
        <f>(D34/$D$36)</f>
        <v>1.1180645327157002</v>
      </c>
      <c r="F34" s="52">
        <f>(E34-$A$34)/$A$34</f>
        <v>0.11806453271570017</v>
      </c>
      <c r="G34" s="55" t="s">
        <v>59</v>
      </c>
      <c r="H34" s="1">
        <v>1</v>
      </c>
      <c r="I34" s="54" t="s">
        <v>29</v>
      </c>
      <c r="J34" s="54">
        <v>1996</v>
      </c>
      <c r="K34" s="58">
        <f>'Data + Perhitungan Awal'!U24</f>
        <v>238700314.69545618</v>
      </c>
      <c r="L34" s="52">
        <f>(K34/$K$36)</f>
        <v>2.1535319896077354</v>
      </c>
      <c r="M34" s="52">
        <f>(L34-$H$34)/$H$34</f>
        <v>1.1535319896077354</v>
      </c>
      <c r="N34" s="55" t="s">
        <v>59</v>
      </c>
      <c r="P34" s="54">
        <v>1996</v>
      </c>
      <c r="Q34" s="57">
        <f>E34</f>
        <v>1.1180645327157002</v>
      </c>
      <c r="R34" s="57">
        <f>E43</f>
        <v>1.0711400922377952</v>
      </c>
      <c r="S34" s="57">
        <f>E52</f>
        <v>1.2355909973587427</v>
      </c>
      <c r="T34" s="57">
        <f>L34</f>
        <v>2.1535319896077354</v>
      </c>
      <c r="U34" s="57">
        <f>L43</f>
        <v>1.0352865421184454</v>
      </c>
      <c r="V34" s="57">
        <f>L52</f>
        <v>1.0626459689422152</v>
      </c>
      <c r="W34" s="57">
        <f>L61</f>
        <v>1.060045718779229</v>
      </c>
    </row>
    <row r="35" spans="2:23" ht="12.75">
      <c r="B35" s="54" t="s">
        <v>30</v>
      </c>
      <c r="C35" s="54">
        <v>1997</v>
      </c>
      <c r="D35" s="58">
        <f>'Data + Perhitungan Awal'!P7</f>
        <v>2523692662.6158576</v>
      </c>
      <c r="E35" s="52">
        <f>(D35/$D$36)</f>
        <v>0.8882745278136518</v>
      </c>
      <c r="F35" s="52">
        <f>(E35-$A$34)/$A$34</f>
        <v>-0.11172547218634821</v>
      </c>
      <c r="G35" s="52">
        <f>(E35-E34)/E34</f>
        <v>-0.20552481379934717</v>
      </c>
      <c r="I35" s="54" t="s">
        <v>30</v>
      </c>
      <c r="J35" s="54">
        <v>1997</v>
      </c>
      <c r="K35" s="58">
        <f>'Data + Perhitungan Awal'!U25</f>
        <v>112241605.15194623</v>
      </c>
      <c r="L35" s="52">
        <f>(K35/$K$36)</f>
        <v>1.0126332994911542</v>
      </c>
      <c r="M35" s="52">
        <f>(L35-$H$34)/$H$34</f>
        <v>0.012633299491154215</v>
      </c>
      <c r="N35" s="52">
        <f>(L35-L34)/L34</f>
        <v>-0.5297802380564568</v>
      </c>
      <c r="P35" s="54">
        <v>1997</v>
      </c>
      <c r="Q35" s="57">
        <f>E35</f>
        <v>0.8882745278136518</v>
      </c>
      <c r="R35" s="57">
        <f>E44</f>
        <v>0.906866746342733</v>
      </c>
      <c r="S35" s="57">
        <f>E53</f>
        <v>0.8154375924587701</v>
      </c>
      <c r="T35" s="57">
        <f>L35</f>
        <v>1.0126332994911542</v>
      </c>
      <c r="U35" s="57">
        <f>L44</f>
        <v>0.8801324872270184</v>
      </c>
      <c r="V35" s="57">
        <f>L53</f>
        <v>0.9422766122697074</v>
      </c>
      <c r="W35" s="57">
        <f>L62</f>
        <v>0.9801922975180034</v>
      </c>
    </row>
    <row r="36" spans="2:23" ht="12.75">
      <c r="B36" s="54" t="s">
        <v>31</v>
      </c>
      <c r="C36" s="54">
        <v>1998</v>
      </c>
      <c r="D36" s="58">
        <f>'Data + Perhitungan Awal'!P8</f>
        <v>2841117901.72294</v>
      </c>
      <c r="E36" s="52">
        <f>(D36/$D$36)</f>
        <v>1</v>
      </c>
      <c r="F36" s="52">
        <f>(E36-$A$34)/$A$34</f>
        <v>0</v>
      </c>
      <c r="G36" s="52">
        <f>(E36-E35)/E35</f>
        <v>0.1257780885165568</v>
      </c>
      <c r="I36" s="54" t="s">
        <v>31</v>
      </c>
      <c r="J36" s="54">
        <v>1998</v>
      </c>
      <c r="K36" s="58">
        <f>'Data + Perhitungan Awal'!U26</f>
        <v>110841313.64072993</v>
      </c>
      <c r="L36" s="52">
        <f>(K36/$K$36)</f>
        <v>1</v>
      </c>
      <c r="M36" s="52">
        <f>(L36-$H$34)/$H$34</f>
        <v>0</v>
      </c>
      <c r="N36" s="52">
        <f>(L36-L35)/L35</f>
        <v>-0.012475690358496425</v>
      </c>
      <c r="P36" s="54">
        <v>1998</v>
      </c>
      <c r="Q36" s="57">
        <f>E36</f>
        <v>1</v>
      </c>
      <c r="R36" s="57">
        <f>E45</f>
        <v>1</v>
      </c>
      <c r="S36" s="57">
        <f>E54</f>
        <v>1</v>
      </c>
      <c r="T36" s="57">
        <f>L36</f>
        <v>1</v>
      </c>
      <c r="U36" s="57">
        <f>L45</f>
        <v>1</v>
      </c>
      <c r="V36" s="57">
        <f>L54</f>
        <v>1</v>
      </c>
      <c r="W36" s="57">
        <f>L63</f>
        <v>1</v>
      </c>
    </row>
    <row r="37" spans="2:23" ht="12.75">
      <c r="B37" s="54" t="s">
        <v>32</v>
      </c>
      <c r="C37" s="54">
        <v>1999</v>
      </c>
      <c r="D37" s="58">
        <f>'Data + Perhitungan Awal'!P9</f>
        <v>2903824573.2632318</v>
      </c>
      <c r="E37" s="52">
        <f>(D37/$D$36)</f>
        <v>1.0220711261233701</v>
      </c>
      <c r="F37" s="52">
        <f>(E37-$A$34)/$A$34</f>
        <v>0.022071126123370144</v>
      </c>
      <c r="G37" s="52">
        <f>(E37-E36)/E36</f>
        <v>0.022071126123370144</v>
      </c>
      <c r="I37" s="54" t="s">
        <v>32</v>
      </c>
      <c r="J37" s="54">
        <v>1999</v>
      </c>
      <c r="K37" s="58">
        <f>'Data + Perhitungan Awal'!U27</f>
        <v>135871726.8327933</v>
      </c>
      <c r="L37" s="52">
        <f>(K37/$K$36)</f>
        <v>1.2258220547006007</v>
      </c>
      <c r="M37" s="52">
        <f>(L37-$H$34)/$H$34</f>
        <v>0.22582205470060068</v>
      </c>
      <c r="N37" s="52">
        <f>(L37-L36)/L36</f>
        <v>0.22582205470060068</v>
      </c>
      <c r="P37" s="54">
        <v>1999</v>
      </c>
      <c r="Q37" s="57">
        <f>E37</f>
        <v>1.0220711261233701</v>
      </c>
      <c r="R37" s="57">
        <f>E46</f>
        <v>1.1071092902422672</v>
      </c>
      <c r="S37" s="57">
        <f>E55</f>
        <v>1.2269619154699907</v>
      </c>
      <c r="T37" s="57">
        <f>L37</f>
        <v>1.2258220547006007</v>
      </c>
      <c r="U37" s="57">
        <f>L46</f>
        <v>1.0622943331201873</v>
      </c>
      <c r="V37" s="57">
        <f>L55</f>
        <v>1.1462812211673552</v>
      </c>
      <c r="W37" s="57">
        <f>L64</f>
        <v>1.1463564774830475</v>
      </c>
    </row>
    <row r="38" spans="2:40" ht="12.75">
      <c r="B38" s="54" t="s">
        <v>33</v>
      </c>
      <c r="C38" s="54">
        <v>2000</v>
      </c>
      <c r="D38" s="58">
        <f>'Data + Perhitungan Awal'!P10</f>
        <v>2682615263.7246757</v>
      </c>
      <c r="E38" s="52">
        <f>(D38/$D$36)</f>
        <v>0.9442111719819358</v>
      </c>
      <c r="F38" s="52">
        <f>(E38-$A$34)/$A$34</f>
        <v>-0.055788828018064174</v>
      </c>
      <c r="G38" s="52">
        <f>(E38-E37)/E37</f>
        <v>-0.07617860650926572</v>
      </c>
      <c r="I38" s="54" t="s">
        <v>33</v>
      </c>
      <c r="J38" s="54">
        <v>2000</v>
      </c>
      <c r="K38" s="58">
        <f>'Data + Perhitungan Awal'!U28</f>
        <v>145689205.03402698</v>
      </c>
      <c r="L38" s="52">
        <f>(K38/$K$36)</f>
        <v>1.314394427931895</v>
      </c>
      <c r="M38" s="52">
        <f>(L38-$H$34)/$H$34</f>
        <v>0.3143944279318951</v>
      </c>
      <c r="N38" s="52">
        <f>(L38-L37)/L37</f>
        <v>0.07225549001313054</v>
      </c>
      <c r="P38" s="54">
        <v>2000</v>
      </c>
      <c r="Q38" s="57">
        <f>E38</f>
        <v>0.9442111719819358</v>
      </c>
      <c r="R38" s="57">
        <f>E47</f>
        <v>1.0298961214226214</v>
      </c>
      <c r="S38" s="57">
        <f>E56</f>
        <v>1.105542863029232</v>
      </c>
      <c r="T38" s="57">
        <f>L38</f>
        <v>1.314394427931895</v>
      </c>
      <c r="U38" s="57">
        <f>L47</f>
        <v>1.009398911388344</v>
      </c>
      <c r="V38" s="57">
        <f>L56</f>
        <v>1.0748190697080224</v>
      </c>
      <c r="W38" s="57">
        <f>L65</f>
        <v>1.109641468888161</v>
      </c>
      <c r="Y38" s="57"/>
      <c r="AF38" s="56"/>
      <c r="AG38" s="56"/>
      <c r="AH38" s="56"/>
      <c r="AI38" s="56"/>
      <c r="AJ38" s="56"/>
      <c r="AK38" s="56"/>
      <c r="AL38" s="56"/>
      <c r="AM38" s="56"/>
      <c r="AN38" s="56"/>
    </row>
    <row r="39" spans="32:40" ht="12.75">
      <c r="AF39" s="56"/>
      <c r="AG39" s="56"/>
      <c r="AH39" s="56"/>
      <c r="AI39" s="56"/>
      <c r="AJ39" s="56"/>
      <c r="AK39" s="56"/>
      <c r="AL39" s="56"/>
      <c r="AM39" s="56"/>
      <c r="AN39" s="56"/>
    </row>
    <row r="40" spans="32:40" ht="12.75">
      <c r="AF40" s="56"/>
      <c r="AG40" s="56"/>
      <c r="AH40" s="56"/>
      <c r="AI40" s="56"/>
      <c r="AJ40" s="56"/>
      <c r="AK40" s="56"/>
      <c r="AL40" s="56"/>
      <c r="AM40" s="56"/>
      <c r="AN40" s="56"/>
    </row>
    <row r="41" spans="2:40" ht="12.75">
      <c r="B41" s="18" t="s">
        <v>69</v>
      </c>
      <c r="I41" s="18" t="s">
        <v>73</v>
      </c>
      <c r="AF41" s="56"/>
      <c r="AG41" s="56"/>
      <c r="AH41" s="56"/>
      <c r="AI41" s="56"/>
      <c r="AJ41" s="56"/>
      <c r="AK41" s="56"/>
      <c r="AL41" s="56"/>
      <c r="AM41" s="56"/>
      <c r="AN41" s="56"/>
    </row>
    <row r="42" spans="2:40" ht="38.25">
      <c r="B42" s="23" t="s">
        <v>24</v>
      </c>
      <c r="C42" s="23" t="s">
        <v>1</v>
      </c>
      <c r="D42" s="23" t="s">
        <v>76</v>
      </c>
      <c r="E42" s="23" t="s">
        <v>56</v>
      </c>
      <c r="F42" s="23" t="s">
        <v>57</v>
      </c>
      <c r="G42" s="23" t="s">
        <v>58</v>
      </c>
      <c r="I42" s="23" t="s">
        <v>24</v>
      </c>
      <c r="J42" s="23" t="s">
        <v>1</v>
      </c>
      <c r="K42" s="23" t="s">
        <v>76</v>
      </c>
      <c r="L42" s="23" t="s">
        <v>56</v>
      </c>
      <c r="M42" s="23" t="s">
        <v>57</v>
      </c>
      <c r="N42" s="23" t="s">
        <v>58</v>
      </c>
      <c r="AF42" s="56"/>
      <c r="AG42" s="56"/>
      <c r="AH42" s="56"/>
      <c r="AI42" s="56"/>
      <c r="AJ42" s="56"/>
      <c r="AK42" s="56"/>
      <c r="AL42" s="56"/>
      <c r="AM42" s="56"/>
      <c r="AN42" s="56"/>
    </row>
    <row r="43" spans="1:40" ht="12.75">
      <c r="A43" s="1">
        <v>1</v>
      </c>
      <c r="B43" s="54" t="s">
        <v>29</v>
      </c>
      <c r="C43" s="54">
        <v>1996</v>
      </c>
      <c r="D43" s="58">
        <f>'Data + Perhitungan Awal'!P43</f>
        <v>2533111327.353559</v>
      </c>
      <c r="E43" s="52">
        <f>(D43/$D$45)</f>
        <v>1.0711400922377952</v>
      </c>
      <c r="F43" s="52">
        <f>(E43-$A$43)/$A$43</f>
        <v>0.07114009223779516</v>
      </c>
      <c r="G43" s="55" t="s">
        <v>59</v>
      </c>
      <c r="H43" s="1">
        <v>1</v>
      </c>
      <c r="I43" s="54" t="s">
        <v>29</v>
      </c>
      <c r="J43" s="54">
        <v>1996</v>
      </c>
      <c r="K43" s="58">
        <f>'Data + Perhitungan Awal'!P15</f>
        <v>361419663.5659084</v>
      </c>
      <c r="L43" s="52">
        <f>(K43/$K$45)</f>
        <v>1.0352865421184454</v>
      </c>
      <c r="M43" s="52">
        <f>(L43-$H$43)/$H$43</f>
        <v>0.035286542118445396</v>
      </c>
      <c r="N43" s="55" t="s">
        <v>59</v>
      </c>
      <c r="AF43" s="56"/>
      <c r="AG43" s="56"/>
      <c r="AH43" s="56"/>
      <c r="AI43" s="56"/>
      <c r="AJ43" s="56"/>
      <c r="AK43" s="56"/>
      <c r="AL43" s="56"/>
      <c r="AM43" s="56"/>
      <c r="AN43" s="56"/>
    </row>
    <row r="44" spans="2:40" ht="12.75">
      <c r="B44" s="54" t="s">
        <v>30</v>
      </c>
      <c r="C44" s="54">
        <v>1997</v>
      </c>
      <c r="D44" s="58">
        <f>'Data + Perhitungan Awal'!P44</f>
        <v>2144625566.9151652</v>
      </c>
      <c r="E44" s="52">
        <f>(D44/$D$45)</f>
        <v>0.906866746342733</v>
      </c>
      <c r="F44" s="52">
        <f>(E44-$A$43)/$A$43</f>
        <v>-0.09313325365726699</v>
      </c>
      <c r="G44" s="52">
        <f>(E44-E43)/E43</f>
        <v>-0.15336308208935304</v>
      </c>
      <c r="I44" s="54" t="s">
        <v>30</v>
      </c>
      <c r="J44" s="54">
        <v>1997</v>
      </c>
      <c r="K44" s="58">
        <f>'Data + Perhitungan Awal'!P16</f>
        <v>307255213.3983233</v>
      </c>
      <c r="L44" s="52">
        <f>(K44/$K$45)</f>
        <v>0.8801324872270184</v>
      </c>
      <c r="M44" s="52">
        <f>(L44-$H$43)/$H$43</f>
        <v>-0.11986751277298158</v>
      </c>
      <c r="N44" s="52">
        <f>(L44-L43)/L43</f>
        <v>-0.14986580871991675</v>
      </c>
      <c r="AF44" s="56"/>
      <c r="AG44" s="56"/>
      <c r="AH44" s="56"/>
      <c r="AI44" s="56"/>
      <c r="AJ44" s="56"/>
      <c r="AK44" s="56"/>
      <c r="AL44" s="56"/>
      <c r="AM44" s="56"/>
      <c r="AN44" s="56"/>
    </row>
    <row r="45" spans="2:40" ht="12.75">
      <c r="B45" s="54" t="s">
        <v>31</v>
      </c>
      <c r="C45" s="54">
        <v>1998</v>
      </c>
      <c r="D45" s="58">
        <f>'Data + Perhitungan Awal'!P45</f>
        <v>2364873974.665121</v>
      </c>
      <c r="E45" s="52">
        <f>(D45/$D$45)</f>
        <v>1</v>
      </c>
      <c r="F45" s="52">
        <f>(E45-$A$43)/$A$43</f>
        <v>0</v>
      </c>
      <c r="G45" s="52">
        <f>(E45-E44)/E44</f>
        <v>0.10269783739767767</v>
      </c>
      <c r="I45" s="54" t="s">
        <v>31</v>
      </c>
      <c r="J45" s="54">
        <v>1998</v>
      </c>
      <c r="K45" s="58">
        <f>'Data + Perhitungan Awal'!P17</f>
        <v>349101093.13925475</v>
      </c>
      <c r="L45" s="52">
        <f>(K45/$K$45)</f>
        <v>1</v>
      </c>
      <c r="M45" s="52">
        <f>(L45-$H$43)/$H$43</f>
        <v>0</v>
      </c>
      <c r="N45" s="52">
        <f>(L45-L44)/L44</f>
        <v>0.13619257840446394</v>
      </c>
      <c r="AF45" s="56"/>
      <c r="AG45" s="56"/>
      <c r="AH45" s="56"/>
      <c r="AI45" s="56"/>
      <c r="AJ45" s="56"/>
      <c r="AK45" s="56"/>
      <c r="AL45" s="56"/>
      <c r="AM45" s="56"/>
      <c r="AN45" s="56"/>
    </row>
    <row r="46" spans="2:40" ht="12.75">
      <c r="B46" s="54" t="s">
        <v>32</v>
      </c>
      <c r="C46" s="54">
        <v>1999</v>
      </c>
      <c r="D46" s="58">
        <f>'Data + Perhitungan Awal'!P46</f>
        <v>2618173947.6039114</v>
      </c>
      <c r="E46" s="52">
        <f>(D46/$D$45)</f>
        <v>1.1071092902422672</v>
      </c>
      <c r="F46" s="52">
        <f>(E46-$A$43)/$A$43</f>
        <v>0.10710929024226723</v>
      </c>
      <c r="G46" s="52">
        <f>(E46-E45)/E45</f>
        <v>0.10710929024226723</v>
      </c>
      <c r="I46" s="54" t="s">
        <v>32</v>
      </c>
      <c r="J46" s="54">
        <v>1999</v>
      </c>
      <c r="K46" s="58">
        <f>'Data + Perhitungan Awal'!P18</f>
        <v>370848112.927893</v>
      </c>
      <c r="L46" s="52">
        <f>(K46/$K$45)</f>
        <v>1.0622943331201873</v>
      </c>
      <c r="M46" s="52">
        <f>(L46-$H$43)/$H$43</f>
        <v>0.062294333120187284</v>
      </c>
      <c r="N46" s="52">
        <f>(L46-L45)/L45</f>
        <v>0.062294333120187284</v>
      </c>
      <c r="AF46" s="56"/>
      <c r="AG46" s="56"/>
      <c r="AH46" s="56"/>
      <c r="AI46" s="56"/>
      <c r="AJ46" s="56"/>
      <c r="AK46" s="56"/>
      <c r="AL46" s="56"/>
      <c r="AM46" s="56"/>
      <c r="AN46" s="56"/>
    </row>
    <row r="47" spans="2:40" ht="12.75">
      <c r="B47" s="54" t="s">
        <v>33</v>
      </c>
      <c r="C47" s="54">
        <v>2000</v>
      </c>
      <c r="D47" s="58">
        <f>'Data + Perhitungan Awal'!P47</f>
        <v>2435574534.160907</v>
      </c>
      <c r="E47" s="52">
        <f>(D47/$D$45)</f>
        <v>1.0298961214226214</v>
      </c>
      <c r="F47" s="52">
        <f>(E47-$A$43)/$A$43</f>
        <v>0.029896121422621436</v>
      </c>
      <c r="G47" s="52">
        <f>(E47-E46)/E46</f>
        <v>-0.06974304117956534</v>
      </c>
      <c r="I47" s="54" t="s">
        <v>33</v>
      </c>
      <c r="J47" s="54">
        <v>2000</v>
      </c>
      <c r="K47" s="58">
        <f>'Data + Perhitungan Awal'!P19</f>
        <v>352382263.3792446</v>
      </c>
      <c r="L47" s="52">
        <f>(K47/$K$45)</f>
        <v>1.009398911388344</v>
      </c>
      <c r="M47" s="52">
        <f>(L47-$H$43)/$H$43</f>
        <v>0.009398911388343922</v>
      </c>
      <c r="N47" s="52">
        <f>(L47-L46)/L46</f>
        <v>-0.049793564817839246</v>
      </c>
      <c r="AF47" s="56"/>
      <c r="AG47" s="56"/>
      <c r="AH47" s="56"/>
      <c r="AI47" s="56"/>
      <c r="AJ47" s="56"/>
      <c r="AK47" s="56"/>
      <c r="AL47" s="56"/>
      <c r="AM47" s="56"/>
      <c r="AN47" s="56"/>
    </row>
    <row r="48" spans="32:40" ht="12.75">
      <c r="AF48" s="56"/>
      <c r="AG48" s="56"/>
      <c r="AH48" s="56"/>
      <c r="AI48" s="56"/>
      <c r="AJ48" s="56"/>
      <c r="AK48" s="56"/>
      <c r="AL48" s="56"/>
      <c r="AM48" s="56"/>
      <c r="AN48" s="56"/>
    </row>
    <row r="50" spans="2:9" ht="12.75">
      <c r="B50" s="18" t="s">
        <v>71</v>
      </c>
      <c r="I50" s="18" t="s">
        <v>74</v>
      </c>
    </row>
    <row r="51" spans="2:14" ht="38.25">
      <c r="B51" s="23" t="s">
        <v>24</v>
      </c>
      <c r="C51" s="23" t="s">
        <v>1</v>
      </c>
      <c r="D51" s="23" t="s">
        <v>76</v>
      </c>
      <c r="E51" s="23" t="s">
        <v>56</v>
      </c>
      <c r="F51" s="23" t="s">
        <v>57</v>
      </c>
      <c r="G51" s="23" t="s">
        <v>58</v>
      </c>
      <c r="I51" s="23" t="s">
        <v>24</v>
      </c>
      <c r="J51" s="23" t="s">
        <v>1</v>
      </c>
      <c r="K51" s="23" t="s">
        <v>76</v>
      </c>
      <c r="L51" s="23" t="s">
        <v>56</v>
      </c>
      <c r="M51" s="23" t="s">
        <v>57</v>
      </c>
      <c r="N51" s="23" t="s">
        <v>58</v>
      </c>
    </row>
    <row r="52" spans="1:14" ht="12.75">
      <c r="A52" s="1">
        <v>1</v>
      </c>
      <c r="B52" s="54" t="s">
        <v>29</v>
      </c>
      <c r="C52" s="54">
        <v>1996</v>
      </c>
      <c r="D52" s="58">
        <f>'Data + Perhitungan Awal'!U15</f>
        <v>212121962.06033957</v>
      </c>
      <c r="E52" s="52">
        <f>(D52/$D$54)</f>
        <v>1.2355909973587427</v>
      </c>
      <c r="F52" s="52">
        <f>(E52-$A$52)/$A$52</f>
        <v>0.23559099735874267</v>
      </c>
      <c r="G52" s="55" t="s">
        <v>59</v>
      </c>
      <c r="H52" s="1">
        <v>1</v>
      </c>
      <c r="I52" s="54" t="s">
        <v>29</v>
      </c>
      <c r="J52" s="54">
        <v>1996</v>
      </c>
      <c r="K52" s="58">
        <f>'Data + Perhitungan Awal'!P24</f>
        <v>238700314.69545618</v>
      </c>
      <c r="L52" s="52">
        <f>(K52/$K$54)</f>
        <v>1.0626459689422152</v>
      </c>
      <c r="M52" s="52">
        <f>(L52-$H$52)/$H$52</f>
        <v>0.06264596894221519</v>
      </c>
      <c r="N52" s="55" t="s">
        <v>59</v>
      </c>
    </row>
    <row r="53" spans="2:14" ht="12.75">
      <c r="B53" s="54" t="s">
        <v>30</v>
      </c>
      <c r="C53" s="54">
        <v>1997</v>
      </c>
      <c r="D53" s="58">
        <f>'Data + Perhitungan Awal'!U16</f>
        <v>139991487.8142261</v>
      </c>
      <c r="E53" s="52">
        <f>(D53/$D$54)</f>
        <v>0.8154375924587701</v>
      </c>
      <c r="F53" s="52">
        <f>(E53-$A$52)/$A$52</f>
        <v>-0.18456240754122988</v>
      </c>
      <c r="G53" s="52">
        <f>(E53-E52)/E52</f>
        <v>-0.3400424621076976</v>
      </c>
      <c r="I53" s="54" t="s">
        <v>30</v>
      </c>
      <c r="J53" s="54">
        <v>1997</v>
      </c>
      <c r="K53" s="58">
        <f>'Data + Perhitungan Awal'!P25</f>
        <v>211661955.58323184</v>
      </c>
      <c r="L53" s="52">
        <f>(K53/$K$54)</f>
        <v>0.9422766122697074</v>
      </c>
      <c r="M53" s="52">
        <f>(L53-$H$52)/$H$52</f>
        <v>-0.05772338773029262</v>
      </c>
      <c r="N53" s="52">
        <f>(L53-L52)/L52</f>
        <v>-0.11327324451465856</v>
      </c>
    </row>
    <row r="54" spans="2:14" ht="12.75">
      <c r="B54" s="54" t="s">
        <v>31</v>
      </c>
      <c r="C54" s="54">
        <v>1998</v>
      </c>
      <c r="D54" s="58">
        <f>'Data + Perhitungan Awal'!U17</f>
        <v>171676519.58761552</v>
      </c>
      <c r="E54" s="52">
        <f>(D54/$D$54)</f>
        <v>1</v>
      </c>
      <c r="F54" s="52">
        <f>(E54-$A$52)/$A$52</f>
        <v>0</v>
      </c>
      <c r="G54" s="52">
        <f>(E54-E53)/E53</f>
        <v>0.22633541701790216</v>
      </c>
      <c r="I54" s="54" t="s">
        <v>31</v>
      </c>
      <c r="J54" s="54">
        <v>1998</v>
      </c>
      <c r="K54" s="58">
        <f>'Data + Perhitungan Awal'!P26</f>
        <v>224628259.7138768</v>
      </c>
      <c r="L54" s="52">
        <f>(K54/$K$54)</f>
        <v>1</v>
      </c>
      <c r="M54" s="52">
        <f>(L54-$H$52)/$H$52</f>
        <v>0</v>
      </c>
      <c r="N54" s="52">
        <f>(L54-L53)/L53</f>
        <v>0.06125949320895432</v>
      </c>
    </row>
    <row r="55" spans="2:14" ht="12.75">
      <c r="B55" s="54" t="s">
        <v>32</v>
      </c>
      <c r="C55" s="54">
        <v>1999</v>
      </c>
      <c r="D55" s="58">
        <f>'Data + Perhitungan Awal'!U18</f>
        <v>210640551.3144421</v>
      </c>
      <c r="E55" s="52">
        <f>(D55/$D$54)</f>
        <v>1.2269619154699907</v>
      </c>
      <c r="F55" s="52">
        <f>(E55-$A$52)/$A$52</f>
        <v>0.22696191546999067</v>
      </c>
      <c r="G55" s="52">
        <f>(E55-E54)/E54</f>
        <v>0.22696191546999067</v>
      </c>
      <c r="I55" s="54" t="s">
        <v>32</v>
      </c>
      <c r="J55" s="54">
        <v>1999</v>
      </c>
      <c r="K55" s="58">
        <f>'Data + Perhitungan Awal'!P27</f>
        <v>257487155.85352054</v>
      </c>
      <c r="L55" s="52">
        <f>(K55/$K$54)</f>
        <v>1.1462812211673552</v>
      </c>
      <c r="M55" s="52">
        <f>(L55-$H$52)/$H$52</f>
        <v>0.1462812211673552</v>
      </c>
      <c r="N55" s="52">
        <f>(L55-L54)/L54</f>
        <v>0.1462812211673552</v>
      </c>
    </row>
    <row r="56" spans="2:14" ht="12.75">
      <c r="B56" s="54" t="s">
        <v>33</v>
      </c>
      <c r="C56" s="54">
        <v>2000</v>
      </c>
      <c r="D56" s="58">
        <f>'Data + Perhitungan Awal'!U19</f>
        <v>189795750.97978652</v>
      </c>
      <c r="E56" s="52">
        <f>(D56/$D$54)</f>
        <v>1.105542863029232</v>
      </c>
      <c r="F56" s="52">
        <f>(E56-$A$52)/$A$52</f>
        <v>0.1055428630292321</v>
      </c>
      <c r="G56" s="52">
        <f>(E56-E55)/E55</f>
        <v>-0.09895910452464918</v>
      </c>
      <c r="I56" s="54" t="s">
        <v>33</v>
      </c>
      <c r="J56" s="54">
        <v>2000</v>
      </c>
      <c r="K56" s="58">
        <f>'Data + Perhitungan Awal'!P28</f>
        <v>241434737.13580114</v>
      </c>
      <c r="L56" s="52">
        <f>(K56/$K$54)</f>
        <v>1.0748190697080224</v>
      </c>
      <c r="M56" s="52">
        <f>(L56-$H$52)/$H$52</f>
        <v>0.07481906970802243</v>
      </c>
      <c r="N56" s="52">
        <f>(L56-L55)/L55</f>
        <v>-0.06234259982603293</v>
      </c>
    </row>
    <row r="59" ht="12.75">
      <c r="I59" s="18" t="s">
        <v>75</v>
      </c>
    </row>
    <row r="60" spans="9:14" ht="38.25">
      <c r="I60" s="23" t="s">
        <v>24</v>
      </c>
      <c r="J60" s="23" t="s">
        <v>1</v>
      </c>
      <c r="K60" s="23" t="s">
        <v>76</v>
      </c>
      <c r="L60" s="23" t="s">
        <v>56</v>
      </c>
      <c r="M60" s="23" t="s">
        <v>57</v>
      </c>
      <c r="N60" s="23" t="s">
        <v>58</v>
      </c>
    </row>
    <row r="61" spans="8:14" ht="12.75">
      <c r="H61" s="1">
        <v>1</v>
      </c>
      <c r="I61" s="54" t="s">
        <v>29</v>
      </c>
      <c r="J61" s="54">
        <v>1996</v>
      </c>
      <c r="K61" s="58">
        <f>'Data + Perhitungan Awal'!P33</f>
        <v>840880315.744771</v>
      </c>
      <c r="L61" s="52">
        <f>(K61/$K$63)</f>
        <v>1.060045718779229</v>
      </c>
      <c r="M61" s="52">
        <f>(L61-$H$61)/$H$61</f>
        <v>0.06004571877922893</v>
      </c>
      <c r="N61" s="55" t="s">
        <v>59</v>
      </c>
    </row>
    <row r="62" spans="9:14" ht="12.75">
      <c r="I62" s="54" t="s">
        <v>30</v>
      </c>
      <c r="J62" s="54">
        <v>1997</v>
      </c>
      <c r="K62" s="58">
        <f>'Data + Perhitungan Awal'!P34</f>
        <v>777536660.94395</v>
      </c>
      <c r="L62" s="52">
        <f>(K62/$K$63)</f>
        <v>0.9801922975180034</v>
      </c>
      <c r="M62" s="52">
        <f>(L62-$H$61)/$H$61</f>
        <v>-0.019807702481996592</v>
      </c>
      <c r="N62" s="52">
        <f>(L62-L61)/L61</f>
        <v>-0.07533016722447256</v>
      </c>
    </row>
    <row r="63" spans="9:14" ht="12.75">
      <c r="I63" s="54" t="s">
        <v>31</v>
      </c>
      <c r="J63" s="54">
        <v>1998</v>
      </c>
      <c r="K63" s="58">
        <f>'Data + Perhitungan Awal'!P35</f>
        <v>793249103.1737258</v>
      </c>
      <c r="L63" s="52">
        <f>(K63/$K$63)</f>
        <v>1</v>
      </c>
      <c r="M63" s="52">
        <f>(L63-$H$61)/$H$61</f>
        <v>0</v>
      </c>
      <c r="N63" s="52">
        <f>(L63-L62)/L62</f>
        <v>0.020207976059547418</v>
      </c>
    </row>
    <row r="64" spans="9:14" ht="12.75">
      <c r="I64" s="54" t="s">
        <v>32</v>
      </c>
      <c r="J64" s="54">
        <v>1999</v>
      </c>
      <c r="K64" s="58">
        <f>'Data + Perhitungan Awal'!P36</f>
        <v>909346247.6808189</v>
      </c>
      <c r="L64" s="52">
        <f>(K64/$K$63)</f>
        <v>1.1463564774830475</v>
      </c>
      <c r="M64" s="52">
        <f>(L64-$H$61)/$H$61</f>
        <v>0.14635647748304748</v>
      </c>
      <c r="N64" s="52">
        <f>(L64-L63)/L63</f>
        <v>0.14635647748304748</v>
      </c>
    </row>
    <row r="65" spans="9:14" ht="12.75">
      <c r="I65" s="54" t="s">
        <v>33</v>
      </c>
      <c r="J65" s="54">
        <v>2000</v>
      </c>
      <c r="K65" s="58">
        <f>'Data + Perhitungan Awal'!P37</f>
        <v>880222100.0399096</v>
      </c>
      <c r="L65" s="52">
        <f>(K65/$K$63)</f>
        <v>1.109641468888161</v>
      </c>
      <c r="M65" s="52">
        <f>(L65-$H$61)/$H$61</f>
        <v>0.10964146888816106</v>
      </c>
      <c r="N65" s="52">
        <f>(L65-L64)/L64</f>
        <v>-0.03202756674389652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E69"/>
  <sheetViews>
    <sheetView tabSelected="1" workbookViewId="0" topLeftCell="AS36">
      <selection activeCell="AX59" sqref="AX59"/>
    </sheetView>
  </sheetViews>
  <sheetFormatPr defaultColWidth="9.140625" defaultRowHeight="12.75"/>
  <cols>
    <col min="1" max="1" width="3.28125" style="1" customWidth="1"/>
    <col min="2" max="2" width="19.00390625" style="1" customWidth="1"/>
    <col min="3" max="7" width="6.7109375" style="1" customWidth="1"/>
    <col min="8" max="8" width="2.28125" style="1" customWidth="1"/>
    <col min="9" max="9" width="19.00390625" style="1" customWidth="1"/>
    <col min="10" max="14" width="6.7109375" style="1" customWidth="1"/>
    <col min="15" max="15" width="2.00390625" style="1" customWidth="1"/>
    <col min="16" max="16" width="19.00390625" style="1" customWidth="1"/>
    <col min="17" max="21" width="6.7109375" style="1" customWidth="1"/>
    <col min="22" max="22" width="1.7109375" style="1" customWidth="1"/>
    <col min="23" max="23" width="19.00390625" style="1" customWidth="1"/>
    <col min="24" max="28" width="6.7109375" style="1" customWidth="1"/>
    <col min="29" max="29" width="1.8515625" style="1" customWidth="1"/>
    <col min="30" max="30" width="19.00390625" style="1" customWidth="1"/>
    <col min="31" max="35" width="6.7109375" style="1" customWidth="1"/>
    <col min="36" max="36" width="1.421875" style="1" customWidth="1"/>
    <col min="37" max="37" width="19.00390625" style="1" customWidth="1"/>
    <col min="38" max="42" width="6.7109375" style="1" customWidth="1"/>
    <col min="43" max="43" width="1.8515625" style="1" customWidth="1"/>
    <col min="44" max="44" width="19.00390625" style="1" customWidth="1"/>
    <col min="45" max="49" width="6.7109375" style="1" customWidth="1"/>
    <col min="50" max="50" width="9.8515625" style="1" customWidth="1"/>
    <col min="51" max="51" width="4.28125" style="1" customWidth="1"/>
    <col min="52" max="52" width="23.57421875" style="1" customWidth="1"/>
    <col min="53" max="53" width="9.140625" style="1" customWidth="1"/>
    <col min="54" max="54" width="9.8515625" style="1" customWidth="1"/>
    <col min="55" max="55" width="12.8515625" style="1" customWidth="1"/>
    <col min="56" max="16384" width="9.140625" style="1" customWidth="1"/>
  </cols>
  <sheetData>
    <row r="3" spans="2:51" ht="12" customHeight="1">
      <c r="B3" s="6" t="s">
        <v>81</v>
      </c>
      <c r="C3" s="6">
        <v>1996</v>
      </c>
      <c r="D3" s="6">
        <v>1997</v>
      </c>
      <c r="E3" s="6">
        <v>1998</v>
      </c>
      <c r="F3" s="6">
        <v>1999</v>
      </c>
      <c r="G3" s="6">
        <v>2000</v>
      </c>
      <c r="I3" s="6" t="s">
        <v>81</v>
      </c>
      <c r="J3" s="6">
        <v>1996</v>
      </c>
      <c r="K3" s="6">
        <v>1997</v>
      </c>
      <c r="L3" s="6">
        <v>1998</v>
      </c>
      <c r="M3" s="6">
        <v>1999</v>
      </c>
      <c r="N3" s="6">
        <v>2000</v>
      </c>
      <c r="P3" s="6" t="s">
        <v>81</v>
      </c>
      <c r="Q3" s="6">
        <v>1996</v>
      </c>
      <c r="R3" s="6">
        <v>1997</v>
      </c>
      <c r="S3" s="6">
        <v>1998</v>
      </c>
      <c r="T3" s="6">
        <v>1999</v>
      </c>
      <c r="U3" s="6">
        <v>2000</v>
      </c>
      <c r="W3" s="6" t="s">
        <v>81</v>
      </c>
      <c r="X3" s="6">
        <v>1996</v>
      </c>
      <c r="Y3" s="6">
        <v>1997</v>
      </c>
      <c r="Z3" s="6">
        <v>1998</v>
      </c>
      <c r="AA3" s="6">
        <v>1999</v>
      </c>
      <c r="AB3" s="6">
        <v>2000</v>
      </c>
      <c r="AD3" s="6" t="s">
        <v>81</v>
      </c>
      <c r="AE3" s="6">
        <v>1996</v>
      </c>
      <c r="AF3" s="6">
        <v>1997</v>
      </c>
      <c r="AG3" s="6">
        <v>1998</v>
      </c>
      <c r="AH3" s="6">
        <v>1999</v>
      </c>
      <c r="AI3" s="6">
        <v>2000</v>
      </c>
      <c r="AK3" s="6" t="s">
        <v>81</v>
      </c>
      <c r="AL3" s="6">
        <v>1996</v>
      </c>
      <c r="AM3" s="6">
        <v>1997</v>
      </c>
      <c r="AN3" s="6">
        <v>1998</v>
      </c>
      <c r="AO3" s="6">
        <v>1999</v>
      </c>
      <c r="AP3" s="6">
        <v>2000</v>
      </c>
      <c r="AR3" s="6" t="s">
        <v>81</v>
      </c>
      <c r="AS3" s="6">
        <v>1996</v>
      </c>
      <c r="AT3" s="6">
        <v>1997</v>
      </c>
      <c r="AU3" s="6">
        <v>1998</v>
      </c>
      <c r="AV3" s="6">
        <v>1999</v>
      </c>
      <c r="AW3" s="6">
        <v>2000</v>
      </c>
      <c r="AX3" s="53" t="s">
        <v>94</v>
      </c>
      <c r="AY3" s="66"/>
    </row>
    <row r="4" spans="2:51" ht="27.75" customHeight="1">
      <c r="B4" s="60" t="s">
        <v>82</v>
      </c>
      <c r="C4" s="62">
        <f>'Indeks Prod.'!D5</f>
        <v>1.2540124568858722</v>
      </c>
      <c r="D4" s="62">
        <f>'Indeks Prod.'!D6</f>
        <v>1.1767521107406844</v>
      </c>
      <c r="E4" s="62">
        <f>'Indeks Prod.'!D7</f>
        <v>1.2013823705448226</v>
      </c>
      <c r="F4" s="62">
        <f>'Indeks Prod.'!D8</f>
        <v>1.1091029974997424</v>
      </c>
      <c r="G4" s="62">
        <f>'Indeks Prod.'!D9</f>
        <v>1.1014301661061168</v>
      </c>
      <c r="I4" s="60" t="s">
        <v>85</v>
      </c>
      <c r="J4" s="63">
        <f>'Indeks Prod.'!D14</f>
        <v>14.975126235521415</v>
      </c>
      <c r="K4" s="63">
        <f>'Indeks Prod.'!D15</f>
        <v>18.02747225577666</v>
      </c>
      <c r="L4" s="63">
        <f>'Indeks Prod.'!D16</f>
        <v>16.549251514112672</v>
      </c>
      <c r="M4" s="63">
        <f>'Indeks Prod.'!D17</f>
        <v>13.785686351192803</v>
      </c>
      <c r="N4" s="63">
        <f>'Indeks Prod.'!D18</f>
        <v>14.134221919490587</v>
      </c>
      <c r="P4" s="60" t="s">
        <v>86</v>
      </c>
      <c r="Q4" s="62">
        <f>'Indeks Prod.'!D23</f>
        <v>13.307704111043375</v>
      </c>
      <c r="R4" s="62">
        <f>'Indeks Prod.'!D24</f>
        <v>22.484466960352425</v>
      </c>
      <c r="S4" s="62">
        <f>'Indeks Prod.'!D25</f>
        <v>25.632300884955754</v>
      </c>
      <c r="T4" s="62">
        <f>'Indeks Prod.'!D26</f>
        <v>21.371808844651998</v>
      </c>
      <c r="U4" s="62">
        <f>'Indeks Prod.'!D27</f>
        <v>18.413274086423407</v>
      </c>
      <c r="W4" s="60" t="s">
        <v>88</v>
      </c>
      <c r="X4" s="62">
        <f>'Indeks Prod.'!K14</f>
        <v>13.307704111043375</v>
      </c>
      <c r="Y4" s="62">
        <f>'Indeks Prod.'!K15</f>
        <v>11.92322283738641</v>
      </c>
      <c r="Z4" s="62">
        <f>'Indeks Prod.'!K16</f>
        <v>12.648087579638693</v>
      </c>
      <c r="AA4" s="62">
        <f>'Indeks Prod.'!K17</f>
        <v>11.277551160319474</v>
      </c>
      <c r="AB4" s="62">
        <f>'Indeks Prod.'!K18</f>
        <v>11.111140408166577</v>
      </c>
      <c r="AD4" s="60" t="s">
        <v>90</v>
      </c>
      <c r="AE4" s="62">
        <f>'Indeks Prod.'!K5</f>
        <v>8.789098877019994</v>
      </c>
      <c r="AF4" s="62">
        <f>'Indeks Prod.'!K6</f>
        <v>8.213669134213069</v>
      </c>
      <c r="AG4" s="62">
        <f>'Indeks Prod.'!K7</f>
        <v>8.138381567856138</v>
      </c>
      <c r="AH4" s="62">
        <f>'Indeks Prod.'!K8</f>
        <v>7.830226100753669</v>
      </c>
      <c r="AI4" s="62">
        <f>'Indeks Prod.'!K9</f>
        <v>7.612798777098388</v>
      </c>
      <c r="AK4" s="60" t="s">
        <v>92</v>
      </c>
      <c r="AL4" s="62">
        <f>'Indeks Prod.'!K23</f>
        <v>3.7776519436854503</v>
      </c>
      <c r="AM4" s="62">
        <f>'Indeks Prod.'!K24</f>
        <v>3.2457539166732383</v>
      </c>
      <c r="AN4" s="62">
        <f>'Indeks Prod.'!K25</f>
        <v>3.581621322174656</v>
      </c>
      <c r="AO4" s="62">
        <f>'Indeks Prod.'!K26</f>
        <v>3.1933101177566807</v>
      </c>
      <c r="AP4" s="62">
        <f>'Indeks Prod.'!K27</f>
        <v>3.047657248781921</v>
      </c>
      <c r="AR4" s="60" t="s">
        <v>85</v>
      </c>
      <c r="AS4" s="61">
        <f aca="true" t="shared" si="0" ref="AS4:AW7">J4</f>
        <v>14.975126235521415</v>
      </c>
      <c r="AT4" s="61">
        <f t="shared" si="0"/>
        <v>18.02747225577666</v>
      </c>
      <c r="AU4" s="61">
        <f t="shared" si="0"/>
        <v>16.549251514112672</v>
      </c>
      <c r="AV4" s="61">
        <f t="shared" si="0"/>
        <v>13.785686351192803</v>
      </c>
      <c r="AW4" s="61">
        <f t="shared" si="0"/>
        <v>14.134221919490587</v>
      </c>
      <c r="AX4" s="59"/>
      <c r="AY4" s="67"/>
    </row>
    <row r="5" spans="2:51" ht="27.75" customHeight="1">
      <c r="B5" s="60" t="s">
        <v>55</v>
      </c>
      <c r="C5" s="62">
        <f>'Indeks Prod.'!E5</f>
        <v>1.0438079396130826</v>
      </c>
      <c r="D5" s="62">
        <f>'Indeks Prod.'!E6</f>
        <v>0.9794984008355572</v>
      </c>
      <c r="E5" s="62">
        <f>'Indeks Prod.'!E7</f>
        <v>1</v>
      </c>
      <c r="F5" s="62">
        <f>'Indeks Prod.'!E8</f>
        <v>0.923189006841151</v>
      </c>
      <c r="G5" s="62">
        <f>'Indeks Prod.'!E9</f>
        <v>0.916802337965574</v>
      </c>
      <c r="I5" s="60" t="s">
        <v>60</v>
      </c>
      <c r="J5" s="62">
        <f>'Indeks Prod.'!E14</f>
        <v>0.9048823883515884</v>
      </c>
      <c r="K5" s="62">
        <f>'Indeks Prod.'!E15</f>
        <v>1.0893225134927347</v>
      </c>
      <c r="L5" s="62">
        <f>'Indeks Prod.'!E16</f>
        <v>1</v>
      </c>
      <c r="M5" s="62">
        <f>'Indeks Prod.'!E17</f>
        <v>0.8330096584390424</v>
      </c>
      <c r="N5" s="62">
        <f>'Indeks Prod.'!E18</f>
        <v>0.8540701618703042</v>
      </c>
      <c r="P5" s="60" t="s">
        <v>61</v>
      </c>
      <c r="Q5" s="62">
        <f>'Indeks Prod.'!E23</f>
        <v>0.5191771183855759</v>
      </c>
      <c r="R5" s="62">
        <f>'Indeks Prod.'!E24</f>
        <v>0.8771926898513089</v>
      </c>
      <c r="S5" s="62">
        <f>'Indeks Prod.'!E25</f>
        <v>1</v>
      </c>
      <c r="T5" s="62">
        <f>'Indeks Prod.'!E26</f>
        <v>0.8337842529460807</v>
      </c>
      <c r="U5" s="62">
        <f>'Indeks Prod.'!E27</f>
        <v>0.7183621232080115</v>
      </c>
      <c r="W5" s="60" t="s">
        <v>63</v>
      </c>
      <c r="X5" s="62">
        <f>'Indeks Prod.'!L14</f>
        <v>1.052151483554443</v>
      </c>
      <c r="Y5" s="62">
        <f>'Indeks Prod.'!L15</f>
        <v>0.9426897752179394</v>
      </c>
      <c r="Z5" s="62">
        <f>'Indeks Prod.'!L16</f>
        <v>1</v>
      </c>
      <c r="AA5" s="62">
        <f>'Indeks Prod.'!L17</f>
        <v>0.8916408183696045</v>
      </c>
      <c r="AB5" s="62">
        <f>'Indeks Prod.'!L18</f>
        <v>0.8784838291326869</v>
      </c>
      <c r="AD5" s="60" t="s">
        <v>62</v>
      </c>
      <c r="AE5" s="62">
        <f>'Indeks Prod.'!L5</f>
        <v>1.0799565987092532</v>
      </c>
      <c r="AF5" s="62">
        <f>'Indeks Prod.'!L6</f>
        <v>1.0092509260876008</v>
      </c>
      <c r="AG5" s="62">
        <f>'Indeks Prod.'!L7</f>
        <v>1</v>
      </c>
      <c r="AH5" s="62">
        <f>'Indeks Prod.'!L8</f>
        <v>0.9621355346228077</v>
      </c>
      <c r="AI5" s="62">
        <f>'Indeks Prod.'!L9</f>
        <v>0.9354192493463781</v>
      </c>
      <c r="AK5" s="60" t="s">
        <v>64</v>
      </c>
      <c r="AL5" s="62">
        <f>'Indeks Prod.'!L23</f>
        <v>1.0547323694710893</v>
      </c>
      <c r="AM5" s="62">
        <f>'Indeks Prod.'!L24</f>
        <v>0.9062247582060158</v>
      </c>
      <c r="AN5" s="62">
        <f>'Indeks Prod.'!L25</f>
        <v>1</v>
      </c>
      <c r="AO5" s="62">
        <f>'Indeks Prod.'!L26</f>
        <v>0.8915822836954176</v>
      </c>
      <c r="AP5" s="62">
        <f>'Indeks Prod.'!L27</f>
        <v>0.8509155420516293</v>
      </c>
      <c r="AR5" s="60" t="s">
        <v>60</v>
      </c>
      <c r="AS5" s="61">
        <f t="shared" si="0"/>
        <v>0.9048823883515884</v>
      </c>
      <c r="AT5" s="61">
        <f t="shared" si="0"/>
        <v>1.0893225134927347</v>
      </c>
      <c r="AU5" s="61">
        <f t="shared" si="0"/>
        <v>1</v>
      </c>
      <c r="AV5" s="61">
        <f t="shared" si="0"/>
        <v>0.8330096584390424</v>
      </c>
      <c r="AW5" s="61">
        <f t="shared" si="0"/>
        <v>0.8540701618703042</v>
      </c>
      <c r="AX5" s="59"/>
      <c r="AY5" s="67"/>
    </row>
    <row r="6" spans="2:51" ht="27.75" customHeight="1">
      <c r="B6" s="60" t="s">
        <v>84</v>
      </c>
      <c r="C6" s="62">
        <f>'Indeks Prod.'!F5</f>
        <v>0.0438079396130826</v>
      </c>
      <c r="D6" s="62">
        <f>'Indeks Prod.'!F6</f>
        <v>-0.02050159916444283</v>
      </c>
      <c r="E6" s="62">
        <f>'Indeks Prod.'!F7</f>
        <v>0</v>
      </c>
      <c r="F6" s="62">
        <f>'Indeks Prod.'!F8</f>
        <v>-0.07681099315884898</v>
      </c>
      <c r="G6" s="62">
        <f>'Indeks Prod.'!F9</f>
        <v>-0.08319766203442602</v>
      </c>
      <c r="I6" s="60" t="s">
        <v>84</v>
      </c>
      <c r="J6" s="62">
        <f>'Indeks Prod.'!F14</f>
        <v>-0.09511761164841159</v>
      </c>
      <c r="K6" s="62">
        <f>'Indeks Prod.'!F15</f>
        <v>0.08932251349273468</v>
      </c>
      <c r="L6" s="62">
        <f>'Indeks Prod.'!F16</f>
        <v>0</v>
      </c>
      <c r="M6" s="62">
        <f>'Indeks Prod.'!F17</f>
        <v>-0.1669903415609576</v>
      </c>
      <c r="N6" s="62">
        <f>'Indeks Prod.'!F18</f>
        <v>-0.14592983812969584</v>
      </c>
      <c r="P6" s="60" t="s">
        <v>84</v>
      </c>
      <c r="Q6" s="62">
        <f>'Indeks Prod.'!F23</f>
        <v>-0.4808228816144241</v>
      </c>
      <c r="R6" s="62">
        <f>'Indeks Prod.'!F24</f>
        <v>-0.12280731014869106</v>
      </c>
      <c r="S6" s="62">
        <f>'Indeks Prod.'!F25</f>
        <v>0</v>
      </c>
      <c r="T6" s="62">
        <f>'Indeks Prod.'!F26</f>
        <v>-0.16621574705391928</v>
      </c>
      <c r="U6" s="62">
        <f>'Indeks Prod.'!F27</f>
        <v>-0.2816378767919885</v>
      </c>
      <c r="W6" s="60" t="s">
        <v>84</v>
      </c>
      <c r="X6" s="62">
        <f>'Indeks Prod.'!M14</f>
        <v>0.05215148355444299</v>
      </c>
      <c r="Y6" s="62">
        <f>'Indeks Prod.'!M15</f>
        <v>-0.057310224782060604</v>
      </c>
      <c r="Z6" s="62">
        <f>'Indeks Prod.'!M16</f>
        <v>0</v>
      </c>
      <c r="AA6" s="62">
        <f>'Indeks Prod.'!M17</f>
        <v>-0.10835918163039548</v>
      </c>
      <c r="AB6" s="62">
        <f>'Indeks Prod.'!M18</f>
        <v>-0.12151617086731314</v>
      </c>
      <c r="AD6" s="60" t="s">
        <v>84</v>
      </c>
      <c r="AE6" s="62">
        <f>'Indeks Prod.'!M5</f>
        <v>0.0799565987092532</v>
      </c>
      <c r="AF6" s="62">
        <f>'Indeks Prod.'!M6</f>
        <v>0.009250926087600808</v>
      </c>
      <c r="AG6" s="62">
        <f>'Indeks Prod.'!M7</f>
        <v>0</v>
      </c>
      <c r="AH6" s="62">
        <f>'Indeks Prod.'!M8</f>
        <v>-0.03786446537719235</v>
      </c>
      <c r="AI6" s="62">
        <f>'Indeks Prod.'!M9</f>
        <v>-0.0645807506536219</v>
      </c>
      <c r="AK6" s="60" t="s">
        <v>84</v>
      </c>
      <c r="AL6" s="62">
        <f>'Indeks Prod.'!M23</f>
        <v>0.05473236947108928</v>
      </c>
      <c r="AM6" s="62">
        <f>'Indeks Prod.'!M24</f>
        <v>-0.09377524179398422</v>
      </c>
      <c r="AN6" s="62">
        <f>'Indeks Prod.'!M25</f>
        <v>0</v>
      </c>
      <c r="AO6" s="62">
        <f>'Indeks Prod.'!M26</f>
        <v>-0.10841771630458241</v>
      </c>
      <c r="AP6" s="62">
        <f>'Indeks Prod.'!M27</f>
        <v>-0.14908445794837066</v>
      </c>
      <c r="AR6" s="60" t="s">
        <v>84</v>
      </c>
      <c r="AS6" s="61">
        <f t="shared" si="0"/>
        <v>-0.09511761164841159</v>
      </c>
      <c r="AT6" s="61">
        <f t="shared" si="0"/>
        <v>0.08932251349273468</v>
      </c>
      <c r="AU6" s="61">
        <f t="shared" si="0"/>
        <v>0</v>
      </c>
      <c r="AV6" s="61">
        <f t="shared" si="0"/>
        <v>-0.1669903415609576</v>
      </c>
      <c r="AW6" s="61">
        <f t="shared" si="0"/>
        <v>-0.14592983812969584</v>
      </c>
      <c r="AX6" s="59"/>
      <c r="AY6" s="67"/>
    </row>
    <row r="7" spans="2:51" ht="27.75" customHeight="1">
      <c r="B7" s="60" t="s">
        <v>83</v>
      </c>
      <c r="C7" s="62" t="str">
        <f>'Indeks Prod.'!G5</f>
        <v>-</v>
      </c>
      <c r="D7" s="62">
        <f>'Indeks Prod.'!G6</f>
        <v>-0.06161050930630362</v>
      </c>
      <c r="E7" s="62">
        <f>'Indeks Prod.'!G7</f>
        <v>0.020930712236951098</v>
      </c>
      <c r="F7" s="62">
        <f>'Indeks Prod.'!G8</f>
        <v>-0.07681099315884898</v>
      </c>
      <c r="G7" s="62">
        <f>'Indeks Prod.'!G9</f>
        <v>-0.006918051263879451</v>
      </c>
      <c r="I7" s="60" t="s">
        <v>83</v>
      </c>
      <c r="J7" s="62" t="str">
        <f>'Indeks Prod.'!G14</f>
        <v>-</v>
      </c>
      <c r="K7" s="62">
        <f>'Indeks Prod.'!G15</f>
        <v>0.20382773221737496</v>
      </c>
      <c r="L7" s="62">
        <f>'Indeks Prod.'!G16</f>
        <v>-0.0819982258572226</v>
      </c>
      <c r="M7" s="62">
        <f>'Indeks Prod.'!G17</f>
        <v>-0.1669903415609576</v>
      </c>
      <c r="N7" s="62">
        <f>'Indeks Prod.'!G18</f>
        <v>0.025282424060636403</v>
      </c>
      <c r="P7" s="60" t="s">
        <v>83</v>
      </c>
      <c r="Q7" s="62" t="str">
        <f>'Indeks Prod.'!G23</f>
        <v>-</v>
      </c>
      <c r="R7" s="62">
        <f>'Indeks Prod.'!G24</f>
        <v>0.6895827238669763</v>
      </c>
      <c r="S7" s="62">
        <f>'Indeks Prod.'!G25</f>
        <v>0.14000038026936576</v>
      </c>
      <c r="T7" s="62">
        <f>'Indeks Prod.'!G26</f>
        <v>-0.16621574705391928</v>
      </c>
      <c r="U7" s="62">
        <f>'Indeks Prod.'!G27</f>
        <v>-0.13843164983056275</v>
      </c>
      <c r="W7" s="60" t="s">
        <v>83</v>
      </c>
      <c r="X7" s="62" t="str">
        <f>'Indeks Prod.'!N14</f>
        <v>-</v>
      </c>
      <c r="Y7" s="62">
        <f>'Indeks Prod.'!N15</f>
        <v>-0.10403607279696389</v>
      </c>
      <c r="Z7" s="62">
        <f>'Indeks Prod.'!N16</f>
        <v>0.06079436341484781</v>
      </c>
      <c r="AA7" s="62">
        <f>'Indeks Prod.'!N17</f>
        <v>-0.10835918163039548</v>
      </c>
      <c r="AB7" s="62">
        <f>'Indeks Prod.'!N18</f>
        <v>-0.014755929703819146</v>
      </c>
      <c r="AD7" s="60" t="s">
        <v>83</v>
      </c>
      <c r="AE7" s="62" t="str">
        <f>'Indeks Prod.'!N5</f>
        <v>-</v>
      </c>
      <c r="AF7" s="62">
        <f>'Indeks Prod.'!N6</f>
        <v>-0.06547084642675333</v>
      </c>
      <c r="AG7" s="62">
        <f>'Indeks Prod.'!N7</f>
        <v>-0.009166130888244384</v>
      </c>
      <c r="AH7" s="62">
        <f>'Indeks Prod.'!N8</f>
        <v>-0.03786446537719235</v>
      </c>
      <c r="AI7" s="62">
        <f>'Indeks Prod.'!N9</f>
        <v>-0.02776769417097074</v>
      </c>
      <c r="AK7" s="60" t="s">
        <v>83</v>
      </c>
      <c r="AL7" s="62" t="str">
        <f>'Indeks Prod.'!N23</f>
        <v>-</v>
      </c>
      <c r="AM7" s="62">
        <f>'Indeks Prod.'!N24</f>
        <v>-0.1408012265135513</v>
      </c>
      <c r="AN7" s="62">
        <f>'Indeks Prod.'!N25</f>
        <v>0.10347901107847013</v>
      </c>
      <c r="AO7" s="62">
        <f>'Indeks Prod.'!N26</f>
        <v>-0.10841771630458241</v>
      </c>
      <c r="AP7" s="62">
        <f>'Indeks Prod.'!N27</f>
        <v>-0.04561187720692847</v>
      </c>
      <c r="AR7" s="60" t="s">
        <v>83</v>
      </c>
      <c r="AS7" s="61" t="str">
        <f t="shared" si="0"/>
        <v>-</v>
      </c>
      <c r="AT7" s="61">
        <f t="shared" si="0"/>
        <v>0.20382773221737496</v>
      </c>
      <c r="AU7" s="61">
        <f t="shared" si="0"/>
        <v>-0.0819982258572226</v>
      </c>
      <c r="AV7" s="61">
        <f t="shared" si="0"/>
        <v>-0.1669903415609576</v>
      </c>
      <c r="AW7" s="61">
        <f t="shared" si="0"/>
        <v>0.025282424060636403</v>
      </c>
      <c r="AX7" s="64">
        <f>AVERAGE(AS7:AW7)</f>
        <v>-0.00496960278504221</v>
      </c>
      <c r="AY7" s="68"/>
    </row>
    <row r="8" spans="2:51" ht="27.75" customHeight="1">
      <c r="B8" s="60" t="s">
        <v>68</v>
      </c>
      <c r="C8" s="62">
        <f>'Indeks Prod.'!E34</f>
        <v>1.1180645327157002</v>
      </c>
      <c r="D8" s="62">
        <f>'Indeks Prod.'!E35</f>
        <v>0.8882745278136518</v>
      </c>
      <c r="E8" s="62">
        <f>'Indeks Prod.'!E36</f>
        <v>1</v>
      </c>
      <c r="F8" s="62">
        <f>'Indeks Prod.'!E37</f>
        <v>1.0220711261233701</v>
      </c>
      <c r="G8" s="62">
        <f>'Indeks Prod.'!E38</f>
        <v>0.9442111719819358</v>
      </c>
      <c r="I8" s="60" t="s">
        <v>68</v>
      </c>
      <c r="J8" s="62">
        <f>C8</f>
        <v>1.1180645327157002</v>
      </c>
      <c r="K8" s="62">
        <f aca="true" t="shared" si="1" ref="K8:N10">D8</f>
        <v>0.8882745278136518</v>
      </c>
      <c r="L8" s="62">
        <f t="shared" si="1"/>
        <v>1</v>
      </c>
      <c r="M8" s="62">
        <f t="shared" si="1"/>
        <v>1.0220711261233701</v>
      </c>
      <c r="N8" s="62">
        <f t="shared" si="1"/>
        <v>0.9442111719819358</v>
      </c>
      <c r="P8" s="60" t="s">
        <v>68</v>
      </c>
      <c r="Q8" s="62">
        <f aca="true" t="shared" si="2" ref="Q8:U10">J8</f>
        <v>1.1180645327157002</v>
      </c>
      <c r="R8" s="62">
        <f t="shared" si="2"/>
        <v>0.8882745278136518</v>
      </c>
      <c r="S8" s="62">
        <f t="shared" si="2"/>
        <v>1</v>
      </c>
      <c r="T8" s="62">
        <f t="shared" si="2"/>
        <v>1.0220711261233701</v>
      </c>
      <c r="U8" s="62">
        <f t="shared" si="2"/>
        <v>0.9442111719819358</v>
      </c>
      <c r="W8" s="60" t="s">
        <v>68</v>
      </c>
      <c r="X8" s="62">
        <f aca="true" t="shared" si="3" ref="X8:AB10">Q8</f>
        <v>1.1180645327157002</v>
      </c>
      <c r="Y8" s="62">
        <f t="shared" si="3"/>
        <v>0.8882745278136518</v>
      </c>
      <c r="Z8" s="62">
        <f t="shared" si="3"/>
        <v>1</v>
      </c>
      <c r="AA8" s="62">
        <f t="shared" si="3"/>
        <v>1.0220711261233701</v>
      </c>
      <c r="AB8" s="62">
        <f t="shared" si="3"/>
        <v>0.9442111719819358</v>
      </c>
      <c r="AD8" s="60" t="s">
        <v>68</v>
      </c>
      <c r="AE8" s="62">
        <f aca="true" t="shared" si="4" ref="AE8:AI10">X8</f>
        <v>1.1180645327157002</v>
      </c>
      <c r="AF8" s="62">
        <f t="shared" si="4"/>
        <v>0.8882745278136518</v>
      </c>
      <c r="AG8" s="62">
        <f t="shared" si="4"/>
        <v>1</v>
      </c>
      <c r="AH8" s="62">
        <f t="shared" si="4"/>
        <v>1.0220711261233701</v>
      </c>
      <c r="AI8" s="62">
        <f t="shared" si="4"/>
        <v>0.9442111719819358</v>
      </c>
      <c r="AK8" s="60" t="s">
        <v>68</v>
      </c>
      <c r="AL8" s="62">
        <f aca="true" t="shared" si="5" ref="AL8:AP10">AE8</f>
        <v>1.1180645327157002</v>
      </c>
      <c r="AM8" s="62">
        <f t="shared" si="5"/>
        <v>0.8882745278136518</v>
      </c>
      <c r="AN8" s="62">
        <f t="shared" si="5"/>
        <v>1</v>
      </c>
      <c r="AO8" s="62">
        <f t="shared" si="5"/>
        <v>1.0220711261233701</v>
      </c>
      <c r="AP8" s="62">
        <f t="shared" si="5"/>
        <v>0.9442111719819358</v>
      </c>
      <c r="AR8" s="60" t="s">
        <v>86</v>
      </c>
      <c r="AS8" s="61">
        <f aca="true" t="shared" si="6" ref="AS8:AW11">Q4</f>
        <v>13.307704111043375</v>
      </c>
      <c r="AT8" s="61">
        <f t="shared" si="6"/>
        <v>22.484466960352425</v>
      </c>
      <c r="AU8" s="61">
        <f t="shared" si="6"/>
        <v>25.632300884955754</v>
      </c>
      <c r="AV8" s="61">
        <f t="shared" si="6"/>
        <v>21.371808844651998</v>
      </c>
      <c r="AW8" s="61">
        <f t="shared" si="6"/>
        <v>18.413274086423407</v>
      </c>
      <c r="AX8" s="59"/>
      <c r="AY8" s="67"/>
    </row>
    <row r="9" spans="2:51" ht="27.75" customHeight="1">
      <c r="B9" s="60" t="s">
        <v>84</v>
      </c>
      <c r="C9" s="62">
        <f>'Indeks Prod.'!F34</f>
        <v>0.11806453271570017</v>
      </c>
      <c r="D9" s="62">
        <f>'Indeks Prod.'!F35</f>
        <v>-0.11172547218634821</v>
      </c>
      <c r="E9" s="62">
        <f>'Indeks Prod.'!F36</f>
        <v>0</v>
      </c>
      <c r="F9" s="62">
        <f>'Indeks Prod.'!F37</f>
        <v>0.022071126123370144</v>
      </c>
      <c r="G9" s="62">
        <f>'Indeks Prod.'!F38</f>
        <v>-0.055788828018064174</v>
      </c>
      <c r="I9" s="60" t="s">
        <v>84</v>
      </c>
      <c r="J9" s="62">
        <f>C9</f>
        <v>0.11806453271570017</v>
      </c>
      <c r="K9" s="62">
        <f t="shared" si="1"/>
        <v>-0.11172547218634821</v>
      </c>
      <c r="L9" s="62">
        <f t="shared" si="1"/>
        <v>0</v>
      </c>
      <c r="M9" s="62">
        <f t="shared" si="1"/>
        <v>0.022071126123370144</v>
      </c>
      <c r="N9" s="62">
        <f t="shared" si="1"/>
        <v>-0.055788828018064174</v>
      </c>
      <c r="P9" s="60" t="s">
        <v>84</v>
      </c>
      <c r="Q9" s="62">
        <f t="shared" si="2"/>
        <v>0.11806453271570017</v>
      </c>
      <c r="R9" s="62">
        <f t="shared" si="2"/>
        <v>-0.11172547218634821</v>
      </c>
      <c r="S9" s="62">
        <f t="shared" si="2"/>
        <v>0</v>
      </c>
      <c r="T9" s="62">
        <f t="shared" si="2"/>
        <v>0.022071126123370144</v>
      </c>
      <c r="U9" s="62">
        <f t="shared" si="2"/>
        <v>-0.055788828018064174</v>
      </c>
      <c r="W9" s="60" t="s">
        <v>84</v>
      </c>
      <c r="X9" s="62">
        <f t="shared" si="3"/>
        <v>0.11806453271570017</v>
      </c>
      <c r="Y9" s="62">
        <f t="shared" si="3"/>
        <v>-0.11172547218634821</v>
      </c>
      <c r="Z9" s="62">
        <f t="shared" si="3"/>
        <v>0</v>
      </c>
      <c r="AA9" s="62">
        <f t="shared" si="3"/>
        <v>0.022071126123370144</v>
      </c>
      <c r="AB9" s="62">
        <f t="shared" si="3"/>
        <v>-0.055788828018064174</v>
      </c>
      <c r="AD9" s="60" t="s">
        <v>84</v>
      </c>
      <c r="AE9" s="62">
        <f t="shared" si="4"/>
        <v>0.11806453271570017</v>
      </c>
      <c r="AF9" s="62">
        <f t="shared" si="4"/>
        <v>-0.11172547218634821</v>
      </c>
      <c r="AG9" s="62">
        <f t="shared" si="4"/>
        <v>0</v>
      </c>
      <c r="AH9" s="62">
        <f t="shared" si="4"/>
        <v>0.022071126123370144</v>
      </c>
      <c r="AI9" s="62">
        <f t="shared" si="4"/>
        <v>-0.055788828018064174</v>
      </c>
      <c r="AK9" s="60" t="s">
        <v>84</v>
      </c>
      <c r="AL9" s="62">
        <f t="shared" si="5"/>
        <v>0.11806453271570017</v>
      </c>
      <c r="AM9" s="62">
        <f t="shared" si="5"/>
        <v>-0.11172547218634821</v>
      </c>
      <c r="AN9" s="62">
        <f t="shared" si="5"/>
        <v>0</v>
      </c>
      <c r="AO9" s="62">
        <f t="shared" si="5"/>
        <v>0.022071126123370144</v>
      </c>
      <c r="AP9" s="62">
        <f t="shared" si="5"/>
        <v>-0.055788828018064174</v>
      </c>
      <c r="AR9" s="60" t="s">
        <v>61</v>
      </c>
      <c r="AS9" s="61">
        <f t="shared" si="6"/>
        <v>0.5191771183855759</v>
      </c>
      <c r="AT9" s="61">
        <f t="shared" si="6"/>
        <v>0.8771926898513089</v>
      </c>
      <c r="AU9" s="61">
        <f t="shared" si="6"/>
        <v>1</v>
      </c>
      <c r="AV9" s="61">
        <f t="shared" si="6"/>
        <v>0.8337842529460807</v>
      </c>
      <c r="AW9" s="61">
        <f t="shared" si="6"/>
        <v>0.7183621232080115</v>
      </c>
      <c r="AX9" s="59"/>
      <c r="AY9" s="67"/>
    </row>
    <row r="10" spans="2:51" ht="27.75" customHeight="1">
      <c r="B10" s="60" t="s">
        <v>83</v>
      </c>
      <c r="C10" s="62" t="str">
        <f>'Indeks Prod.'!G34</f>
        <v>-</v>
      </c>
      <c r="D10" s="62">
        <f>'Indeks Prod.'!G35</f>
        <v>-0.20552481379934717</v>
      </c>
      <c r="E10" s="62">
        <f>'Indeks Prod.'!G36</f>
        <v>0.1257780885165568</v>
      </c>
      <c r="F10" s="62">
        <f>'Indeks Prod.'!G37</f>
        <v>0.022071126123370144</v>
      </c>
      <c r="G10" s="62">
        <f>'Indeks Prod.'!G38</f>
        <v>-0.07617860650926572</v>
      </c>
      <c r="I10" s="60" t="s">
        <v>83</v>
      </c>
      <c r="J10" s="62" t="str">
        <f>C10</f>
        <v>-</v>
      </c>
      <c r="K10" s="62">
        <f t="shared" si="1"/>
        <v>-0.20552481379934717</v>
      </c>
      <c r="L10" s="62">
        <f t="shared" si="1"/>
        <v>0.1257780885165568</v>
      </c>
      <c r="M10" s="62">
        <f t="shared" si="1"/>
        <v>0.022071126123370144</v>
      </c>
      <c r="N10" s="62">
        <f t="shared" si="1"/>
        <v>-0.07617860650926572</v>
      </c>
      <c r="P10" s="60" t="s">
        <v>83</v>
      </c>
      <c r="Q10" s="62" t="str">
        <f t="shared" si="2"/>
        <v>-</v>
      </c>
      <c r="R10" s="62">
        <f t="shared" si="2"/>
        <v>-0.20552481379934717</v>
      </c>
      <c r="S10" s="62">
        <f t="shared" si="2"/>
        <v>0.1257780885165568</v>
      </c>
      <c r="T10" s="62">
        <f t="shared" si="2"/>
        <v>0.022071126123370144</v>
      </c>
      <c r="U10" s="62">
        <f t="shared" si="2"/>
        <v>-0.07617860650926572</v>
      </c>
      <c r="W10" s="60" t="s">
        <v>83</v>
      </c>
      <c r="X10" s="62" t="str">
        <f t="shared" si="3"/>
        <v>-</v>
      </c>
      <c r="Y10" s="62">
        <f t="shared" si="3"/>
        <v>-0.20552481379934717</v>
      </c>
      <c r="Z10" s="62">
        <f t="shared" si="3"/>
        <v>0.1257780885165568</v>
      </c>
      <c r="AA10" s="62">
        <f t="shared" si="3"/>
        <v>0.022071126123370144</v>
      </c>
      <c r="AB10" s="62">
        <f t="shared" si="3"/>
        <v>-0.07617860650926572</v>
      </c>
      <c r="AD10" s="60" t="s">
        <v>83</v>
      </c>
      <c r="AE10" s="62" t="str">
        <f t="shared" si="4"/>
        <v>-</v>
      </c>
      <c r="AF10" s="62">
        <f t="shared" si="4"/>
        <v>-0.20552481379934717</v>
      </c>
      <c r="AG10" s="62">
        <f t="shared" si="4"/>
        <v>0.1257780885165568</v>
      </c>
      <c r="AH10" s="62">
        <f t="shared" si="4"/>
        <v>0.022071126123370144</v>
      </c>
      <c r="AI10" s="62">
        <f t="shared" si="4"/>
        <v>-0.07617860650926572</v>
      </c>
      <c r="AK10" s="60" t="s">
        <v>83</v>
      </c>
      <c r="AL10" s="62" t="str">
        <f t="shared" si="5"/>
        <v>-</v>
      </c>
      <c r="AM10" s="62">
        <f t="shared" si="5"/>
        <v>-0.20552481379934717</v>
      </c>
      <c r="AN10" s="62">
        <f t="shared" si="5"/>
        <v>0.1257780885165568</v>
      </c>
      <c r="AO10" s="62">
        <f t="shared" si="5"/>
        <v>0.022071126123370144</v>
      </c>
      <c r="AP10" s="62">
        <f t="shared" si="5"/>
        <v>-0.07617860650926572</v>
      </c>
      <c r="AR10" s="60" t="s">
        <v>84</v>
      </c>
      <c r="AS10" s="61">
        <f t="shared" si="6"/>
        <v>-0.4808228816144241</v>
      </c>
      <c r="AT10" s="61">
        <f t="shared" si="6"/>
        <v>-0.12280731014869106</v>
      </c>
      <c r="AU10" s="61">
        <f t="shared" si="6"/>
        <v>0</v>
      </c>
      <c r="AV10" s="61">
        <f t="shared" si="6"/>
        <v>-0.16621574705391928</v>
      </c>
      <c r="AW10" s="61">
        <f t="shared" si="6"/>
        <v>-0.2816378767919885</v>
      </c>
      <c r="AX10" s="59"/>
      <c r="AY10" s="67"/>
    </row>
    <row r="11" spans="2:51" ht="27.75" customHeight="1">
      <c r="B11" s="60" t="s">
        <v>69</v>
      </c>
      <c r="C11" s="62">
        <f>'Indeks Prod.'!E43</f>
        <v>1.0711400922377952</v>
      </c>
      <c r="D11" s="62">
        <f>'Indeks Prod.'!E44</f>
        <v>0.906866746342733</v>
      </c>
      <c r="E11" s="62">
        <f>'Indeks Prod.'!E45</f>
        <v>1</v>
      </c>
      <c r="F11" s="62">
        <f>'Indeks Prod.'!E46</f>
        <v>1.1071092902422672</v>
      </c>
      <c r="G11" s="62">
        <f>'Indeks Prod.'!E47</f>
        <v>1.0298961214226214</v>
      </c>
      <c r="I11" s="60" t="s">
        <v>70</v>
      </c>
      <c r="J11" s="62">
        <f>'Indeks Prod.'!E52</f>
        <v>1.2355909973587427</v>
      </c>
      <c r="K11" s="62">
        <f>'Indeks Prod.'!E53</f>
        <v>0.8154375924587701</v>
      </c>
      <c r="L11" s="62">
        <f>'Indeks Prod.'!E54</f>
        <v>1</v>
      </c>
      <c r="M11" s="62">
        <f>'Indeks Prod.'!E55</f>
        <v>1.2269619154699907</v>
      </c>
      <c r="N11" s="62">
        <f>'Indeks Prod.'!E56</f>
        <v>1.105542863029232</v>
      </c>
      <c r="P11" s="60" t="s">
        <v>87</v>
      </c>
      <c r="Q11" s="62">
        <f>'Indeks Prod.'!L52</f>
        <v>1.0626459689422152</v>
      </c>
      <c r="R11" s="62">
        <f>'Indeks Prod.'!L53</f>
        <v>0.9422766122697074</v>
      </c>
      <c r="S11" s="62">
        <f>'Indeks Prod.'!L54</f>
        <v>1</v>
      </c>
      <c r="T11" s="62">
        <f>'Indeks Prod.'!L55</f>
        <v>1.1462812211673552</v>
      </c>
      <c r="U11" s="62">
        <f>'Indeks Prod.'!L56</f>
        <v>1.0748190697080224</v>
      </c>
      <c r="W11" s="60" t="s">
        <v>89</v>
      </c>
      <c r="X11" s="62">
        <f>'Indeks Prod.'!L52</f>
        <v>1.0626459689422152</v>
      </c>
      <c r="Y11" s="62">
        <f>'Indeks Prod.'!L53</f>
        <v>0.9422766122697074</v>
      </c>
      <c r="Z11" s="62">
        <f>'Indeks Prod.'!L54</f>
        <v>1</v>
      </c>
      <c r="AA11" s="62">
        <f>'Indeks Prod.'!L55</f>
        <v>1.1462812211673552</v>
      </c>
      <c r="AB11" s="62">
        <f>'Indeks Prod.'!L56</f>
        <v>1.0748190697080224</v>
      </c>
      <c r="AD11" s="60" t="s">
        <v>91</v>
      </c>
      <c r="AE11" s="62">
        <f>'Indeks Prod.'!L43</f>
        <v>1.0352865421184454</v>
      </c>
      <c r="AF11" s="62">
        <f>'Indeks Prod.'!L44</f>
        <v>0.8801324872270184</v>
      </c>
      <c r="AG11" s="62">
        <f>'Indeks Prod.'!L45</f>
        <v>1</v>
      </c>
      <c r="AH11" s="62">
        <f>'Indeks Prod.'!L46</f>
        <v>1.0622943331201873</v>
      </c>
      <c r="AI11" s="62">
        <f>'Indeks Prod.'!L47</f>
        <v>1.009398911388344</v>
      </c>
      <c r="AK11" s="60" t="s">
        <v>93</v>
      </c>
      <c r="AL11" s="62">
        <f>'Indeks Prod.'!L61</f>
        <v>1.060045718779229</v>
      </c>
      <c r="AM11" s="62">
        <f>'Indeks Prod.'!L62</f>
        <v>0.9801922975180034</v>
      </c>
      <c r="AN11" s="62">
        <f>'Indeks Prod.'!L63</f>
        <v>1</v>
      </c>
      <c r="AO11" s="62">
        <f>'Indeks Prod.'!L64</f>
        <v>1.1463564774830475</v>
      </c>
      <c r="AP11" s="62">
        <f>'Indeks Prod.'!L65</f>
        <v>1.109641468888161</v>
      </c>
      <c r="AR11" s="60" t="s">
        <v>83</v>
      </c>
      <c r="AS11" s="61" t="str">
        <f t="shared" si="6"/>
        <v>-</v>
      </c>
      <c r="AT11" s="61">
        <f t="shared" si="6"/>
        <v>0.6895827238669763</v>
      </c>
      <c r="AU11" s="61">
        <f t="shared" si="6"/>
        <v>0.14000038026936576</v>
      </c>
      <c r="AV11" s="61">
        <f t="shared" si="6"/>
        <v>-0.16621574705391928</v>
      </c>
      <c r="AW11" s="61">
        <f t="shared" si="6"/>
        <v>-0.13843164983056275</v>
      </c>
      <c r="AX11" s="64">
        <f>AVERAGE(AS11:AW11)</f>
        <v>0.131233926812965</v>
      </c>
      <c r="AY11" s="68"/>
    </row>
    <row r="12" spans="2:51" ht="27.75" customHeight="1">
      <c r="B12" s="60" t="s">
        <v>84</v>
      </c>
      <c r="C12" s="62">
        <f>'Indeks Prod.'!F43</f>
        <v>0.07114009223779516</v>
      </c>
      <c r="D12" s="62">
        <f>'Indeks Prod.'!F44</f>
        <v>-0.09313325365726699</v>
      </c>
      <c r="E12" s="62">
        <f>'Indeks Prod.'!F45</f>
        <v>0</v>
      </c>
      <c r="F12" s="62">
        <f>'Indeks Prod.'!F46</f>
        <v>0.10710929024226723</v>
      </c>
      <c r="G12" s="62">
        <f>'Indeks Prod.'!F47</f>
        <v>0.029896121422621436</v>
      </c>
      <c r="I12" s="60" t="s">
        <v>84</v>
      </c>
      <c r="J12" s="62">
        <f>'Indeks Prod.'!F52</f>
        <v>0.23559099735874267</v>
      </c>
      <c r="K12" s="62">
        <f>'Indeks Prod.'!F53</f>
        <v>-0.18456240754122988</v>
      </c>
      <c r="L12" s="62">
        <f>'Indeks Prod.'!F54</f>
        <v>0</v>
      </c>
      <c r="M12" s="62">
        <f>'Indeks Prod.'!F55</f>
        <v>0.22696191546999067</v>
      </c>
      <c r="N12" s="62">
        <f>'Indeks Prod.'!F56</f>
        <v>0.1055428630292321</v>
      </c>
      <c r="P12" s="60" t="s">
        <v>84</v>
      </c>
      <c r="Q12" s="62">
        <f>'Indeks Prod.'!M52</f>
        <v>0.06264596894221519</v>
      </c>
      <c r="R12" s="62">
        <f>'Indeks Prod.'!M53</f>
        <v>-0.05772338773029262</v>
      </c>
      <c r="S12" s="62">
        <f>'Indeks Prod.'!M54</f>
        <v>0</v>
      </c>
      <c r="T12" s="62">
        <f>'Indeks Prod.'!M55</f>
        <v>0.1462812211673552</v>
      </c>
      <c r="U12" s="62">
        <f>'Indeks Prod.'!M56</f>
        <v>0.07481906970802243</v>
      </c>
      <c r="W12" s="60" t="s">
        <v>84</v>
      </c>
      <c r="X12" s="62">
        <f>'Indeks Prod.'!M52</f>
        <v>0.06264596894221519</v>
      </c>
      <c r="Y12" s="62">
        <f>'Indeks Prod.'!M53</f>
        <v>-0.05772338773029262</v>
      </c>
      <c r="Z12" s="62">
        <f>'Indeks Prod.'!M54</f>
        <v>0</v>
      </c>
      <c r="AA12" s="62">
        <f>'Indeks Prod.'!M55</f>
        <v>0.1462812211673552</v>
      </c>
      <c r="AB12" s="62">
        <f>'Indeks Prod.'!M56</f>
        <v>0.07481906970802243</v>
      </c>
      <c r="AD12" s="60" t="s">
        <v>84</v>
      </c>
      <c r="AE12" s="62">
        <f>'Indeks Prod.'!M43</f>
        <v>0.035286542118445396</v>
      </c>
      <c r="AF12" s="62">
        <f>'Indeks Prod.'!M44</f>
        <v>-0.11986751277298158</v>
      </c>
      <c r="AG12" s="62">
        <f>'Indeks Prod.'!M45</f>
        <v>0</v>
      </c>
      <c r="AH12" s="62">
        <f>'Indeks Prod.'!M46</f>
        <v>0.062294333120187284</v>
      </c>
      <c r="AI12" s="62">
        <f>'Indeks Prod.'!M47</f>
        <v>0.009398911388343922</v>
      </c>
      <c r="AK12" s="60" t="s">
        <v>84</v>
      </c>
      <c r="AL12" s="62">
        <f>'Indeks Prod.'!M61</f>
        <v>0.06004571877922893</v>
      </c>
      <c r="AM12" s="62">
        <f>'Indeks Prod.'!M62</f>
        <v>-0.019807702481996592</v>
      </c>
      <c r="AN12" s="62">
        <f>'Indeks Prod.'!M63</f>
        <v>0</v>
      </c>
      <c r="AO12" s="62">
        <f>'Indeks Prod.'!M64</f>
        <v>0.14635647748304748</v>
      </c>
      <c r="AP12" s="62">
        <f>'Indeks Prod.'!M65</f>
        <v>0.10964146888816106</v>
      </c>
      <c r="AR12" s="60" t="s">
        <v>88</v>
      </c>
      <c r="AS12" s="61">
        <f aca="true" t="shared" si="7" ref="AS12:AW15">X4</f>
        <v>13.307704111043375</v>
      </c>
      <c r="AT12" s="61">
        <f t="shared" si="7"/>
        <v>11.92322283738641</v>
      </c>
      <c r="AU12" s="61">
        <f t="shared" si="7"/>
        <v>12.648087579638693</v>
      </c>
      <c r="AV12" s="61">
        <f t="shared" si="7"/>
        <v>11.277551160319474</v>
      </c>
      <c r="AW12" s="61">
        <f t="shared" si="7"/>
        <v>11.111140408166577</v>
      </c>
      <c r="AX12" s="59"/>
      <c r="AY12" s="67"/>
    </row>
    <row r="13" spans="2:51" ht="27.75" customHeight="1">
      <c r="B13" s="60" t="s">
        <v>83</v>
      </c>
      <c r="C13" s="62" t="str">
        <f>'Indeks Prod.'!G43</f>
        <v>-</v>
      </c>
      <c r="D13" s="62">
        <f>'Indeks Prod.'!G44</f>
        <v>-0.15336308208935304</v>
      </c>
      <c r="E13" s="62">
        <f>'Indeks Prod.'!G45</f>
        <v>0.10269783739767767</v>
      </c>
      <c r="F13" s="62">
        <f>'Indeks Prod.'!G46</f>
        <v>0.10710929024226723</v>
      </c>
      <c r="G13" s="62">
        <f>'Indeks Prod.'!G47</f>
        <v>-0.06974304117956534</v>
      </c>
      <c r="I13" s="60" t="s">
        <v>83</v>
      </c>
      <c r="J13" s="62" t="str">
        <f>'Indeks Prod.'!G52</f>
        <v>-</v>
      </c>
      <c r="K13" s="62">
        <f>'Indeks Prod.'!G53</f>
        <v>-0.3400424621076976</v>
      </c>
      <c r="L13" s="62">
        <f>'Indeks Prod.'!G54</f>
        <v>0.22633541701790216</v>
      </c>
      <c r="M13" s="62">
        <f>'Indeks Prod.'!G55</f>
        <v>0.22696191546999067</v>
      </c>
      <c r="N13" s="62">
        <f>'Indeks Prod.'!G56</f>
        <v>-0.09895910452464918</v>
      </c>
      <c r="P13" s="60" t="s">
        <v>83</v>
      </c>
      <c r="Q13" s="62" t="str">
        <f>'Indeks Prod.'!N52</f>
        <v>-</v>
      </c>
      <c r="R13" s="62">
        <f>'Indeks Prod.'!N53</f>
        <v>-0.11327324451465856</v>
      </c>
      <c r="S13" s="62">
        <f>'Indeks Prod.'!N54</f>
        <v>0.06125949320895432</v>
      </c>
      <c r="T13" s="62">
        <f>'Indeks Prod.'!N55</f>
        <v>0.1462812211673552</v>
      </c>
      <c r="U13" s="62">
        <f>'Indeks Prod.'!N56</f>
        <v>-0.06234259982603293</v>
      </c>
      <c r="W13" s="60" t="s">
        <v>83</v>
      </c>
      <c r="X13" s="62" t="str">
        <f>'Indeks Prod.'!N52</f>
        <v>-</v>
      </c>
      <c r="Y13" s="62">
        <f>'Indeks Prod.'!N53</f>
        <v>-0.11327324451465856</v>
      </c>
      <c r="Z13" s="62">
        <f>'Indeks Prod.'!N54</f>
        <v>0.06125949320895432</v>
      </c>
      <c r="AA13" s="62">
        <f>'Indeks Prod.'!N55</f>
        <v>0.1462812211673552</v>
      </c>
      <c r="AB13" s="62">
        <f>'Indeks Prod.'!N56</f>
        <v>-0.06234259982603293</v>
      </c>
      <c r="AD13" s="60" t="s">
        <v>83</v>
      </c>
      <c r="AE13" s="62" t="str">
        <f>'Indeks Prod.'!N43</f>
        <v>-</v>
      </c>
      <c r="AF13" s="62">
        <f>'Indeks Prod.'!N44</f>
        <v>-0.14986580871991675</v>
      </c>
      <c r="AG13" s="62">
        <f>'Indeks Prod.'!N45</f>
        <v>0.13619257840446394</v>
      </c>
      <c r="AH13" s="62">
        <f>'Indeks Prod.'!N46</f>
        <v>0.062294333120187284</v>
      </c>
      <c r="AI13" s="62">
        <f>'Indeks Prod.'!N47</f>
        <v>-0.049793564817839246</v>
      </c>
      <c r="AK13" s="60" t="s">
        <v>83</v>
      </c>
      <c r="AL13" s="62" t="str">
        <f>'Indeks Prod.'!N61</f>
        <v>-</v>
      </c>
      <c r="AM13" s="62">
        <f>'Indeks Prod.'!N62</f>
        <v>-0.07533016722447256</v>
      </c>
      <c r="AN13" s="62">
        <f>'Indeks Prod.'!N63</f>
        <v>0.020207976059547418</v>
      </c>
      <c r="AO13" s="62">
        <f>'Indeks Prod.'!N64</f>
        <v>0.14635647748304748</v>
      </c>
      <c r="AP13" s="62">
        <f>'Indeks Prod.'!N65</f>
        <v>-0.03202756674389652</v>
      </c>
      <c r="AR13" s="60" t="s">
        <v>63</v>
      </c>
      <c r="AS13" s="61">
        <f t="shared" si="7"/>
        <v>1.052151483554443</v>
      </c>
      <c r="AT13" s="61">
        <f t="shared" si="7"/>
        <v>0.9426897752179394</v>
      </c>
      <c r="AU13" s="61">
        <f t="shared" si="7"/>
        <v>1</v>
      </c>
      <c r="AV13" s="61">
        <f t="shared" si="7"/>
        <v>0.8916408183696045</v>
      </c>
      <c r="AW13" s="61">
        <f t="shared" si="7"/>
        <v>0.8784838291326869</v>
      </c>
      <c r="AX13" s="59"/>
      <c r="AY13" s="67"/>
    </row>
    <row r="14" spans="44:51" ht="25.5">
      <c r="AR14" s="60" t="s">
        <v>84</v>
      </c>
      <c r="AS14" s="61">
        <f t="shared" si="7"/>
        <v>0.05215148355444299</v>
      </c>
      <c r="AT14" s="61">
        <f t="shared" si="7"/>
        <v>-0.057310224782060604</v>
      </c>
      <c r="AU14" s="61">
        <f t="shared" si="7"/>
        <v>0</v>
      </c>
      <c r="AV14" s="61">
        <f t="shared" si="7"/>
        <v>-0.10835918163039548</v>
      </c>
      <c r="AW14" s="61">
        <f t="shared" si="7"/>
        <v>-0.12151617086731314</v>
      </c>
      <c r="AX14" s="59"/>
      <c r="AY14" s="67"/>
    </row>
    <row r="15" spans="44:51" ht="25.5">
      <c r="AR15" s="60" t="s">
        <v>83</v>
      </c>
      <c r="AS15" s="61" t="str">
        <f t="shared" si="7"/>
        <v>-</v>
      </c>
      <c r="AT15" s="61">
        <f t="shared" si="7"/>
        <v>-0.10403607279696389</v>
      </c>
      <c r="AU15" s="61">
        <f t="shared" si="7"/>
        <v>0.06079436341484781</v>
      </c>
      <c r="AV15" s="61">
        <f t="shared" si="7"/>
        <v>-0.10835918163039548</v>
      </c>
      <c r="AW15" s="61">
        <f t="shared" si="7"/>
        <v>-0.014755929703819146</v>
      </c>
      <c r="AX15" s="64">
        <f>AVERAGE(AS15:AW15)</f>
        <v>-0.041589205179082676</v>
      </c>
      <c r="AY15" s="68"/>
    </row>
    <row r="16" spans="44:51" ht="25.5">
      <c r="AR16" s="60" t="s">
        <v>90</v>
      </c>
      <c r="AS16" s="61">
        <f aca="true" t="shared" si="8" ref="AS16:AW19">AE4</f>
        <v>8.789098877019994</v>
      </c>
      <c r="AT16" s="61">
        <f t="shared" si="8"/>
        <v>8.213669134213069</v>
      </c>
      <c r="AU16" s="61">
        <f t="shared" si="8"/>
        <v>8.138381567856138</v>
      </c>
      <c r="AV16" s="61">
        <f t="shared" si="8"/>
        <v>7.830226100753669</v>
      </c>
      <c r="AW16" s="61">
        <f t="shared" si="8"/>
        <v>7.612798777098388</v>
      </c>
      <c r="AX16" s="59"/>
      <c r="AY16" s="67"/>
    </row>
    <row r="17" spans="44:51" ht="25.5">
      <c r="AR17" s="60" t="s">
        <v>62</v>
      </c>
      <c r="AS17" s="61">
        <f t="shared" si="8"/>
        <v>1.0799565987092532</v>
      </c>
      <c r="AT17" s="61">
        <f t="shared" si="8"/>
        <v>1.0092509260876008</v>
      </c>
      <c r="AU17" s="61">
        <f t="shared" si="8"/>
        <v>1</v>
      </c>
      <c r="AV17" s="61">
        <f t="shared" si="8"/>
        <v>0.9621355346228077</v>
      </c>
      <c r="AW17" s="61">
        <f t="shared" si="8"/>
        <v>0.9354192493463781</v>
      </c>
      <c r="AX17" s="59"/>
      <c r="AY17" s="67"/>
    </row>
    <row r="18" spans="44:51" ht="25.5">
      <c r="AR18" s="60" t="s">
        <v>84</v>
      </c>
      <c r="AS18" s="61">
        <f t="shared" si="8"/>
        <v>0.0799565987092532</v>
      </c>
      <c r="AT18" s="61">
        <f t="shared" si="8"/>
        <v>0.009250926087600808</v>
      </c>
      <c r="AU18" s="61">
        <f t="shared" si="8"/>
        <v>0</v>
      </c>
      <c r="AV18" s="61">
        <f t="shared" si="8"/>
        <v>-0.03786446537719235</v>
      </c>
      <c r="AW18" s="61">
        <f t="shared" si="8"/>
        <v>-0.0645807506536219</v>
      </c>
      <c r="AX18" s="59"/>
      <c r="AY18" s="67"/>
    </row>
    <row r="19" spans="44:51" ht="25.5">
      <c r="AR19" s="60" t="s">
        <v>83</v>
      </c>
      <c r="AS19" s="61" t="str">
        <f t="shared" si="8"/>
        <v>-</v>
      </c>
      <c r="AT19" s="61">
        <f t="shared" si="8"/>
        <v>-0.06547084642675333</v>
      </c>
      <c r="AU19" s="61">
        <f t="shared" si="8"/>
        <v>-0.009166130888244384</v>
      </c>
      <c r="AV19" s="61">
        <f t="shared" si="8"/>
        <v>-0.03786446537719235</v>
      </c>
      <c r="AW19" s="61">
        <f t="shared" si="8"/>
        <v>-0.02776769417097074</v>
      </c>
      <c r="AX19" s="64">
        <f>AVERAGE(AS19:AW19)</f>
        <v>-0.0350672842157902</v>
      </c>
      <c r="AY19" s="68"/>
    </row>
    <row r="20" spans="10:51" ht="25.5">
      <c r="J20" s="57"/>
      <c r="AH20" s="57"/>
      <c r="AL20" s="57"/>
      <c r="AM20" s="57"/>
      <c r="AN20" s="57"/>
      <c r="AO20" s="57"/>
      <c r="AR20" s="60" t="s">
        <v>92</v>
      </c>
      <c r="AS20" s="61">
        <f aca="true" t="shared" si="9" ref="AS20:AW23">AL4</f>
        <v>3.7776519436854503</v>
      </c>
      <c r="AT20" s="61">
        <f t="shared" si="9"/>
        <v>3.2457539166732383</v>
      </c>
      <c r="AU20" s="61">
        <f t="shared" si="9"/>
        <v>3.581621322174656</v>
      </c>
      <c r="AV20" s="61">
        <f t="shared" si="9"/>
        <v>3.1933101177566807</v>
      </c>
      <c r="AW20" s="61">
        <f t="shared" si="9"/>
        <v>3.047657248781921</v>
      </c>
      <c r="AX20" s="59"/>
      <c r="AY20" s="67"/>
    </row>
    <row r="21" spans="24:51" ht="25.5">
      <c r="X21" s="57"/>
      <c r="AE21" s="57"/>
      <c r="AF21" s="57"/>
      <c r="AG21" s="57"/>
      <c r="AL21" s="57"/>
      <c r="AM21" s="57"/>
      <c r="AN21" s="57"/>
      <c r="AR21" s="60" t="s">
        <v>64</v>
      </c>
      <c r="AS21" s="61">
        <f t="shared" si="9"/>
        <v>1.0547323694710893</v>
      </c>
      <c r="AT21" s="61">
        <f t="shared" si="9"/>
        <v>0.9062247582060158</v>
      </c>
      <c r="AU21" s="61">
        <f t="shared" si="9"/>
        <v>1</v>
      </c>
      <c r="AV21" s="61">
        <f t="shared" si="9"/>
        <v>0.8915822836954176</v>
      </c>
      <c r="AW21" s="61">
        <f t="shared" si="9"/>
        <v>0.8509155420516293</v>
      </c>
      <c r="AX21" s="59"/>
      <c r="AY21" s="67"/>
    </row>
    <row r="22" spans="44:51" ht="25.5">
      <c r="AR22" s="60" t="s">
        <v>84</v>
      </c>
      <c r="AS22" s="61">
        <f t="shared" si="9"/>
        <v>0.05473236947108928</v>
      </c>
      <c r="AT22" s="61">
        <f t="shared" si="9"/>
        <v>-0.09377524179398422</v>
      </c>
      <c r="AU22" s="61">
        <f t="shared" si="9"/>
        <v>0</v>
      </c>
      <c r="AV22" s="61">
        <f t="shared" si="9"/>
        <v>-0.10841771630458241</v>
      </c>
      <c r="AW22" s="61">
        <f t="shared" si="9"/>
        <v>-0.14908445794837066</v>
      </c>
      <c r="AX22" s="59"/>
      <c r="AY22" s="67"/>
    </row>
    <row r="23" spans="44:51" ht="25.5">
      <c r="AR23" s="60" t="s">
        <v>83</v>
      </c>
      <c r="AS23" s="61" t="str">
        <f t="shared" si="9"/>
        <v>-</v>
      </c>
      <c r="AT23" s="61">
        <f t="shared" si="9"/>
        <v>-0.1408012265135513</v>
      </c>
      <c r="AU23" s="61">
        <f t="shared" si="9"/>
        <v>0.10347901107847013</v>
      </c>
      <c r="AV23" s="61">
        <f t="shared" si="9"/>
        <v>-0.10841771630458241</v>
      </c>
      <c r="AW23" s="61">
        <f t="shared" si="9"/>
        <v>-0.04561187720692847</v>
      </c>
      <c r="AX23" s="64">
        <f>AVERAGE(AS23:AW23)</f>
        <v>-0.04783795223664801</v>
      </c>
      <c r="AY23" s="68"/>
    </row>
    <row r="26" spans="51:55" ht="27" customHeight="1">
      <c r="AY26" s="6" t="s">
        <v>99</v>
      </c>
      <c r="AZ26" s="23" t="s">
        <v>95</v>
      </c>
      <c r="BA26" s="23" t="s">
        <v>96</v>
      </c>
      <c r="BB26" s="23" t="s">
        <v>97</v>
      </c>
      <c r="BC26" s="23" t="s">
        <v>98</v>
      </c>
    </row>
    <row r="27" spans="51:55" ht="12" customHeight="1">
      <c r="AY27" s="54">
        <v>1</v>
      </c>
      <c r="AZ27" s="69" t="s">
        <v>100</v>
      </c>
      <c r="BA27" s="12">
        <v>5</v>
      </c>
      <c r="BB27" s="16">
        <f>(BA27/(SUM($BA$27:$BA$31)))*100</f>
        <v>33.33333333333333</v>
      </c>
      <c r="BC27" s="16">
        <f>BB27</f>
        <v>33.33333333333333</v>
      </c>
    </row>
    <row r="28" spans="51:55" ht="12" customHeight="1">
      <c r="AY28" s="54">
        <v>2</v>
      </c>
      <c r="AZ28" s="65" t="s">
        <v>101</v>
      </c>
      <c r="BA28" s="12">
        <v>4</v>
      </c>
      <c r="BB28" s="16">
        <f>(BA28/(SUM($BA$27:$BA$31)))*100</f>
        <v>26.666666666666668</v>
      </c>
      <c r="BC28" s="16">
        <f>BC27+BB28</f>
        <v>60</v>
      </c>
    </row>
    <row r="29" spans="51:55" ht="12" customHeight="1">
      <c r="AY29" s="54">
        <v>3</v>
      </c>
      <c r="AZ29" s="65" t="s">
        <v>102</v>
      </c>
      <c r="BA29" s="12">
        <v>3</v>
      </c>
      <c r="BB29" s="16">
        <f>(BA29/(SUM($BA$27:$BA$31)))*100</f>
        <v>20</v>
      </c>
      <c r="BC29" s="16">
        <f>BC28+BB29</f>
        <v>80</v>
      </c>
    </row>
    <row r="30" spans="51:55" ht="12" customHeight="1">
      <c r="AY30" s="54">
        <v>4</v>
      </c>
      <c r="AZ30" s="65" t="s">
        <v>103</v>
      </c>
      <c r="BA30" s="12">
        <v>2</v>
      </c>
      <c r="BB30" s="16">
        <f>(BA30/(SUM($BA$27:$BA$31)))*100</f>
        <v>13.333333333333334</v>
      </c>
      <c r="BC30" s="16">
        <f>BC29+BB30</f>
        <v>93.33333333333333</v>
      </c>
    </row>
    <row r="31" spans="51:55" ht="12" customHeight="1">
      <c r="AY31" s="54">
        <v>5</v>
      </c>
      <c r="AZ31" s="65" t="s">
        <v>104</v>
      </c>
      <c r="BA31" s="12">
        <v>1</v>
      </c>
      <c r="BB31" s="16">
        <f>(BA31/(SUM($BA$27:$BA$31)))*100</f>
        <v>6.666666666666667</v>
      </c>
      <c r="BC31" s="16">
        <f>BC30+BB31</f>
        <v>100</v>
      </c>
    </row>
    <row r="41" ht="12.75">
      <c r="AZ41" s="18" t="s">
        <v>52</v>
      </c>
    </row>
    <row r="42" spans="52:57" ht="12.75">
      <c r="AZ42" s="19" t="s">
        <v>1</v>
      </c>
      <c r="BA42" s="19">
        <v>1996</v>
      </c>
      <c r="BB42" s="19">
        <v>1997</v>
      </c>
      <c r="BC42" s="19">
        <v>1998</v>
      </c>
      <c r="BD42" s="19">
        <v>1999</v>
      </c>
      <c r="BE42" s="19">
        <v>2000</v>
      </c>
    </row>
    <row r="43" spans="52:57" ht="12.75">
      <c r="AZ43" s="65" t="s">
        <v>105</v>
      </c>
      <c r="BA43" s="81">
        <f>C4</f>
        <v>1.2540124568858722</v>
      </c>
      <c r="BB43" s="81">
        <f>D4</f>
        <v>1.1767521107406844</v>
      </c>
      <c r="BC43" s="81">
        <f>E4</f>
        <v>1.2013823705448226</v>
      </c>
      <c r="BD43" s="81">
        <f>F4</f>
        <v>1.1091029974997424</v>
      </c>
      <c r="BE43" s="81">
        <f>G4</f>
        <v>1.1014301661061168</v>
      </c>
    </row>
    <row r="44" spans="52:57" ht="12.75">
      <c r="AZ44" s="65" t="s">
        <v>103</v>
      </c>
      <c r="BA44" s="81">
        <f>J4</f>
        <v>14.975126235521415</v>
      </c>
      <c r="BB44" s="81">
        <f>K4</f>
        <v>18.02747225577666</v>
      </c>
      <c r="BC44" s="81">
        <f>L4</f>
        <v>16.549251514112672</v>
      </c>
      <c r="BD44" s="81">
        <f>M4</f>
        <v>13.785686351192803</v>
      </c>
      <c r="BE44" s="81">
        <f>N4</f>
        <v>14.134221919490587</v>
      </c>
    </row>
    <row r="45" spans="52:57" ht="12.75">
      <c r="AZ45" s="65" t="s">
        <v>104</v>
      </c>
      <c r="BA45" s="81">
        <f>Q4</f>
        <v>13.307704111043375</v>
      </c>
      <c r="BB45" s="81">
        <f>R4</f>
        <v>22.484466960352425</v>
      </c>
      <c r="BC45" s="81">
        <f>S4</f>
        <v>25.632300884955754</v>
      </c>
      <c r="BD45" s="81">
        <f>T4</f>
        <v>21.371808844651998</v>
      </c>
      <c r="BE45" s="81">
        <f>U4</f>
        <v>18.413274086423407</v>
      </c>
    </row>
    <row r="46" spans="52:57" ht="12.75">
      <c r="AZ46" s="65" t="s">
        <v>102</v>
      </c>
      <c r="BA46" s="81">
        <f>AE4</f>
        <v>8.789098877019994</v>
      </c>
      <c r="BB46" s="81">
        <f>AF4</f>
        <v>8.213669134213069</v>
      </c>
      <c r="BC46" s="81">
        <f>AG4</f>
        <v>8.138381567856138</v>
      </c>
      <c r="BD46" s="81">
        <f>AH4</f>
        <v>7.830226100753669</v>
      </c>
      <c r="BE46" s="81">
        <f>AI4</f>
        <v>7.612798777098388</v>
      </c>
    </row>
    <row r="47" spans="52:57" ht="12.75">
      <c r="AZ47" s="65" t="s">
        <v>101</v>
      </c>
      <c r="BA47" s="81">
        <f>X4</f>
        <v>13.307704111043375</v>
      </c>
      <c r="BB47" s="81">
        <f>Y4</f>
        <v>11.92322283738641</v>
      </c>
      <c r="BC47" s="81">
        <f>Z4</f>
        <v>12.648087579638693</v>
      </c>
      <c r="BD47" s="81">
        <f>AA4</f>
        <v>11.277551160319474</v>
      </c>
      <c r="BE47" s="81">
        <f>AB4</f>
        <v>11.111140408166577</v>
      </c>
    </row>
    <row r="48" spans="52:57" ht="12.75">
      <c r="AZ48" s="65" t="s">
        <v>100</v>
      </c>
      <c r="BA48" s="81">
        <f>AL4</f>
        <v>3.7776519436854503</v>
      </c>
      <c r="BB48" s="81">
        <f>AM4</f>
        <v>3.2457539166732383</v>
      </c>
      <c r="BC48" s="81">
        <f>AN4</f>
        <v>3.581621322174656</v>
      </c>
      <c r="BD48" s="81">
        <f>AO4</f>
        <v>3.1933101177566807</v>
      </c>
      <c r="BE48" s="81">
        <f>AP4</f>
        <v>3.047657248781921</v>
      </c>
    </row>
    <row r="51" ht="12.75">
      <c r="AZ51" s="18" t="s">
        <v>106</v>
      </c>
    </row>
    <row r="52" spans="52:57" ht="12.75">
      <c r="AZ52" s="19" t="s">
        <v>1</v>
      </c>
      <c r="BA52" s="19">
        <v>1996</v>
      </c>
      <c r="BB52" s="19">
        <v>1997</v>
      </c>
      <c r="BC52" s="19">
        <v>1998</v>
      </c>
      <c r="BD52" s="19">
        <v>1999</v>
      </c>
      <c r="BE52" s="19">
        <v>2000</v>
      </c>
    </row>
    <row r="53" spans="52:57" ht="12.75">
      <c r="AZ53" s="65" t="s">
        <v>105</v>
      </c>
      <c r="BA53" s="52">
        <f>C5</f>
        <v>1.0438079396130826</v>
      </c>
      <c r="BB53" s="52">
        <f>D5</f>
        <v>0.9794984008355572</v>
      </c>
      <c r="BC53" s="52">
        <f>E5</f>
        <v>1</v>
      </c>
      <c r="BD53" s="52">
        <f>F5</f>
        <v>0.923189006841151</v>
      </c>
      <c r="BE53" s="52">
        <f>G5</f>
        <v>0.916802337965574</v>
      </c>
    </row>
    <row r="54" spans="52:57" ht="12.75">
      <c r="AZ54" s="65" t="s">
        <v>103</v>
      </c>
      <c r="BA54" s="52">
        <f>J5</f>
        <v>0.9048823883515884</v>
      </c>
      <c r="BB54" s="52">
        <f>K5</f>
        <v>1.0893225134927347</v>
      </c>
      <c r="BC54" s="52">
        <f>L5</f>
        <v>1</v>
      </c>
      <c r="BD54" s="52">
        <f>M5</f>
        <v>0.8330096584390424</v>
      </c>
      <c r="BE54" s="52">
        <f>N5</f>
        <v>0.8540701618703042</v>
      </c>
    </row>
    <row r="55" spans="52:57" ht="12.75">
      <c r="AZ55" s="65" t="s">
        <v>104</v>
      </c>
      <c r="BA55" s="52">
        <f>Q5</f>
        <v>0.5191771183855759</v>
      </c>
      <c r="BB55" s="52">
        <f>R5</f>
        <v>0.8771926898513089</v>
      </c>
      <c r="BC55" s="52">
        <f>S5</f>
        <v>1</v>
      </c>
      <c r="BD55" s="52">
        <f>T5</f>
        <v>0.8337842529460807</v>
      </c>
      <c r="BE55" s="52">
        <f>U5</f>
        <v>0.7183621232080115</v>
      </c>
    </row>
    <row r="56" spans="52:57" ht="12.75">
      <c r="AZ56" s="65" t="s">
        <v>102</v>
      </c>
      <c r="BA56" s="52">
        <f>AE5</f>
        <v>1.0799565987092532</v>
      </c>
      <c r="BB56" s="52">
        <f>AF5</f>
        <v>1.0092509260876008</v>
      </c>
      <c r="BC56" s="52">
        <f>AG5</f>
        <v>1</v>
      </c>
      <c r="BD56" s="52">
        <f>AH5</f>
        <v>0.9621355346228077</v>
      </c>
      <c r="BE56" s="52">
        <f>AI5</f>
        <v>0.9354192493463781</v>
      </c>
    </row>
    <row r="57" spans="52:57" ht="12.75">
      <c r="AZ57" s="65" t="s">
        <v>101</v>
      </c>
      <c r="BA57" s="52">
        <f>X5</f>
        <v>1.052151483554443</v>
      </c>
      <c r="BB57" s="52">
        <f>Y5</f>
        <v>0.9426897752179394</v>
      </c>
      <c r="BC57" s="52">
        <f>Z5</f>
        <v>1</v>
      </c>
      <c r="BD57" s="52">
        <f>AA5</f>
        <v>0.8916408183696045</v>
      </c>
      <c r="BE57" s="52">
        <f>AB5</f>
        <v>0.8784838291326869</v>
      </c>
    </row>
    <row r="58" spans="52:57" ht="12.75">
      <c r="AZ58" s="65" t="s">
        <v>100</v>
      </c>
      <c r="BA58" s="52">
        <f>AL5</f>
        <v>1.0547323694710893</v>
      </c>
      <c r="BB58" s="52">
        <f>AM5</f>
        <v>0.9062247582060158</v>
      </c>
      <c r="BC58" s="52">
        <f>AN5</f>
        <v>1</v>
      </c>
      <c r="BD58" s="52">
        <f>AO5</f>
        <v>0.8915822836954176</v>
      </c>
      <c r="BE58" s="52">
        <f>AP5</f>
        <v>0.8509155420516293</v>
      </c>
    </row>
    <row r="61" ht="12.75">
      <c r="AZ61" s="18" t="s">
        <v>107</v>
      </c>
    </row>
    <row r="62" spans="52:57" ht="12.75">
      <c r="AZ62" s="19" t="s">
        <v>1</v>
      </c>
      <c r="BA62" s="19">
        <v>1996</v>
      </c>
      <c r="BB62" s="19">
        <v>1997</v>
      </c>
      <c r="BC62" s="19">
        <v>1998</v>
      </c>
      <c r="BD62" s="19">
        <v>1999</v>
      </c>
      <c r="BE62" s="19">
        <v>2000</v>
      </c>
    </row>
    <row r="63" spans="52:57" ht="12.75">
      <c r="AZ63" s="65" t="s">
        <v>68</v>
      </c>
      <c r="BA63" s="52">
        <f>C8</f>
        <v>1.1180645327157002</v>
      </c>
      <c r="BB63" s="52">
        <f>D8</f>
        <v>0.8882745278136518</v>
      </c>
      <c r="BC63" s="52">
        <f>E8</f>
        <v>1</v>
      </c>
      <c r="BD63" s="52">
        <f>F8</f>
        <v>1.0220711261233701</v>
      </c>
      <c r="BE63" s="52">
        <f>G8</f>
        <v>0.9442111719819358</v>
      </c>
    </row>
    <row r="64" spans="52:57" ht="12.75">
      <c r="AZ64" s="65" t="s">
        <v>69</v>
      </c>
      <c r="BA64" s="52">
        <f>C11</f>
        <v>1.0711400922377952</v>
      </c>
      <c r="BB64" s="52">
        <f>D11</f>
        <v>0.906866746342733</v>
      </c>
      <c r="BC64" s="52">
        <f>E11</f>
        <v>1</v>
      </c>
      <c r="BD64" s="52">
        <f>F11</f>
        <v>1.1071092902422672</v>
      </c>
      <c r="BE64" s="52">
        <f>G11</f>
        <v>1.0298961214226214</v>
      </c>
    </row>
    <row r="65" spans="52:57" ht="12.75">
      <c r="AZ65" s="65" t="s">
        <v>108</v>
      </c>
      <c r="BA65" s="52">
        <f>J11</f>
        <v>1.2355909973587427</v>
      </c>
      <c r="BB65" s="52">
        <f>K11</f>
        <v>0.8154375924587701</v>
      </c>
      <c r="BC65" s="52">
        <f>L11</f>
        <v>1</v>
      </c>
      <c r="BD65" s="52">
        <f>M11</f>
        <v>1.2269619154699907</v>
      </c>
      <c r="BE65" s="52">
        <f>N11</f>
        <v>1.105542863029232</v>
      </c>
    </row>
    <row r="66" spans="52:57" ht="12.75">
      <c r="AZ66" s="65" t="s">
        <v>87</v>
      </c>
      <c r="BA66" s="52">
        <f>Q11</f>
        <v>1.0626459689422152</v>
      </c>
      <c r="BB66" s="52">
        <f>R11</f>
        <v>0.9422766122697074</v>
      </c>
      <c r="BC66" s="52">
        <f>S11</f>
        <v>1</v>
      </c>
      <c r="BD66" s="52">
        <f>T11</f>
        <v>1.1462812211673552</v>
      </c>
      <c r="BE66" s="52">
        <f>U11</f>
        <v>1.0748190697080224</v>
      </c>
    </row>
    <row r="67" spans="52:57" ht="12.75">
      <c r="AZ67" s="65" t="s">
        <v>91</v>
      </c>
      <c r="BA67" s="52">
        <f>AE11</f>
        <v>1.0352865421184454</v>
      </c>
      <c r="BB67" s="52">
        <f>AF11</f>
        <v>0.8801324872270184</v>
      </c>
      <c r="BC67" s="52">
        <f>AG11</f>
        <v>1</v>
      </c>
      <c r="BD67" s="52">
        <f>AH11</f>
        <v>1.0622943331201873</v>
      </c>
      <c r="BE67" s="52">
        <f>AI11</f>
        <v>1.009398911388344</v>
      </c>
    </row>
    <row r="68" spans="52:57" ht="12.75">
      <c r="AZ68" s="65" t="s">
        <v>89</v>
      </c>
      <c r="BA68" s="52">
        <f>X11</f>
        <v>1.0626459689422152</v>
      </c>
      <c r="BB68" s="52">
        <f>Y11</f>
        <v>0.9422766122697074</v>
      </c>
      <c r="BC68" s="52">
        <f>Z11</f>
        <v>1</v>
      </c>
      <c r="BD68" s="52">
        <f>AA11</f>
        <v>1.1462812211673552</v>
      </c>
      <c r="BE68" s="52">
        <f>AB11</f>
        <v>1.0748190697080224</v>
      </c>
    </row>
    <row r="69" spans="52:57" ht="12.75">
      <c r="AZ69" s="65" t="s">
        <v>93</v>
      </c>
      <c r="BA69" s="52">
        <f>AL11</f>
        <v>1.060045718779229</v>
      </c>
      <c r="BB69" s="52">
        <f>AM11</f>
        <v>0.9801922975180034</v>
      </c>
      <c r="BC69" s="52">
        <f>AN11</f>
        <v>1</v>
      </c>
      <c r="BD69" s="52">
        <f>AO11</f>
        <v>1.1463564774830475</v>
      </c>
      <c r="BE69" s="52">
        <f>AP11</f>
        <v>1.109641468888161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AANG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MENTARI</dc:creator>
  <cp:keywords/>
  <dc:description/>
  <cp:lastModifiedBy>MENTARI</cp:lastModifiedBy>
  <dcterms:created xsi:type="dcterms:W3CDTF">2002-02-13T07:40:43Z</dcterms:created>
  <dcterms:modified xsi:type="dcterms:W3CDTF">2002-02-13T20:02:25Z</dcterms:modified>
  <cp:category/>
  <cp:version/>
  <cp:contentType/>
  <cp:contentStatus/>
</cp:coreProperties>
</file>